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buzek\UZEI\verejne.zakazky - 000 SOSVZS 000\Plán VZ\2024\2_Rekonstrukce toalet Mánesova - ÚZEI\4_Vysvětlení zadávací dokumentace\Vysvětlení zadávací dokumentace II\Příloha č. 2 - Soupis prací\"/>
    </mc:Choice>
  </mc:AlternateContent>
  <xr:revisionPtr revIDLastSave="0" documentId="13_ncr:1_{C9529318-27F8-4E05-ACDC-C64D59D870D1}" xr6:coauthVersionLast="47" xr6:coauthVersionMax="47" xr10:uidLastSave="{00000000-0000-0000-0000-000000000000}"/>
  <bookViews>
    <workbookView xWindow="14830" yWindow="3420" windowWidth="21580" windowHeight="15620" activeTab="1" xr2:uid="{00000000-000D-0000-FFFF-FFFF00000000}"/>
  </bookViews>
  <sheets>
    <sheet name="Rekapitulace stavby" sheetId="1" r:id="rId1"/>
    <sheet name="z025042024-3 - Mánesova 1..." sheetId="2" r:id="rId2"/>
  </sheets>
  <definedNames>
    <definedName name="_xlnm._FilterDatabase" localSheetId="1" hidden="1">'z025042024-3 - Mánesova 1...'!$C$150:$K$587</definedName>
    <definedName name="_xlnm.Print_Titles" localSheetId="0">'Rekapitulace stavby'!$92:$92</definedName>
    <definedName name="_xlnm.Print_Titles" localSheetId="1">'z025042024-3 - Mánesova 1...'!$150:$150</definedName>
    <definedName name="_xlnm.Print_Area" localSheetId="0">'Rekapitulace stavby'!$D$4:$AO$76,'Rekapitulace stavby'!$C$82:$AQ$96</definedName>
    <definedName name="_xlnm.Print_Area" localSheetId="1">'z025042024-3 - Mánesova 1...'!$C$4:$J$76,'z025042024-3 - Mánesova 1...'!$C$82:$J$134,'z025042024-3 - Mánesova 1...'!$C$140:$J$587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/>
  <c r="BI587" i="2"/>
  <c r="BH587" i="2"/>
  <c r="BG587" i="2"/>
  <c r="BF587" i="2"/>
  <c r="T587" i="2"/>
  <c r="T586" i="2" s="1"/>
  <c r="R587" i="2"/>
  <c r="R586" i="2"/>
  <c r="P587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T580" i="2" s="1"/>
  <c r="R581" i="2"/>
  <c r="R580" i="2" s="1"/>
  <c r="P581" i="2"/>
  <c r="P580" i="2" s="1"/>
  <c r="BI579" i="2"/>
  <c r="BH579" i="2"/>
  <c r="BG579" i="2"/>
  <c r="BF579" i="2"/>
  <c r="T579" i="2"/>
  <c r="T578" i="2" s="1"/>
  <c r="R579" i="2"/>
  <c r="R578" i="2" s="1"/>
  <c r="P579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T447" i="2"/>
  <c r="R448" i="2"/>
  <c r="R447" i="2"/>
  <c r="P448" i="2"/>
  <c r="P447" i="2"/>
  <c r="BI446" i="2"/>
  <c r="BH446" i="2"/>
  <c r="BG446" i="2"/>
  <c r="BF446" i="2"/>
  <c r="T446" i="2"/>
  <c r="T445" i="2" s="1"/>
  <c r="R446" i="2"/>
  <c r="R445" i="2" s="1"/>
  <c r="P446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T259" i="2" s="1"/>
  <c r="R260" i="2"/>
  <c r="R259" i="2" s="1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T184" i="2" s="1"/>
  <c r="R185" i="2"/>
  <c r="R184" i="2"/>
  <c r="P185" i="2"/>
  <c r="P184" i="2" s="1"/>
  <c r="BI182" i="2"/>
  <c r="BH182" i="2"/>
  <c r="BG182" i="2"/>
  <c r="BF182" i="2"/>
  <c r="T182" i="2"/>
  <c r="T181" i="2"/>
  <c r="R182" i="2"/>
  <c r="R181" i="2"/>
  <c r="P182" i="2"/>
  <c r="P181" i="2" s="1"/>
  <c r="BI179" i="2"/>
  <c r="BH179" i="2"/>
  <c r="BG179" i="2"/>
  <c r="BF179" i="2"/>
  <c r="T179" i="2"/>
  <c r="T178" i="2" s="1"/>
  <c r="R179" i="2"/>
  <c r="R178" i="2"/>
  <c r="P179" i="2"/>
  <c r="P178" i="2" s="1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R163" i="2" s="1"/>
  <c r="P165" i="2"/>
  <c r="BI164" i="2"/>
  <c r="BH164" i="2"/>
  <c r="BG164" i="2"/>
  <c r="BF164" i="2"/>
  <c r="T164" i="2"/>
  <c r="R164" i="2"/>
  <c r="P164" i="2"/>
  <c r="P163" i="2" s="1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J147" i="2"/>
  <c r="F145" i="2"/>
  <c r="E143" i="2"/>
  <c r="J89" i="2"/>
  <c r="F87" i="2"/>
  <c r="E85" i="2"/>
  <c r="J22" i="2"/>
  <c r="E22" i="2"/>
  <c r="J148" i="2" s="1"/>
  <c r="J21" i="2"/>
  <c r="J16" i="2"/>
  <c r="E16" i="2"/>
  <c r="F148" i="2"/>
  <c r="J15" i="2"/>
  <c r="J13" i="2"/>
  <c r="E13" i="2"/>
  <c r="F89" i="2" s="1"/>
  <c r="J12" i="2"/>
  <c r="J10" i="2"/>
  <c r="J145" i="2" s="1"/>
  <c r="L90" i="1"/>
  <c r="AM90" i="1"/>
  <c r="AM89" i="1"/>
  <c r="L89" i="1"/>
  <c r="AM87" i="1"/>
  <c r="L87" i="1"/>
  <c r="L85" i="1"/>
  <c r="L84" i="1"/>
  <c r="J462" i="2"/>
  <c r="BK459" i="2"/>
  <c r="BK456" i="2"/>
  <c r="BK437" i="2"/>
  <c r="BK421" i="2"/>
  <c r="J372" i="2"/>
  <c r="BK369" i="2"/>
  <c r="J362" i="2"/>
  <c r="J354" i="2"/>
  <c r="J467" i="2"/>
  <c r="J466" i="2"/>
  <c r="J464" i="2"/>
  <c r="BK462" i="2"/>
  <c r="J434" i="2"/>
  <c r="J429" i="2"/>
  <c r="J428" i="2"/>
  <c r="BK424" i="2"/>
  <c r="BK422" i="2"/>
  <c r="J401" i="2"/>
  <c r="BK397" i="2"/>
  <c r="J392" i="2"/>
  <c r="BK373" i="2"/>
  <c r="BK371" i="2"/>
  <c r="J370" i="2"/>
  <c r="J366" i="2"/>
  <c r="BK363" i="2"/>
  <c r="BK361" i="2"/>
  <c r="J359" i="2"/>
  <c r="J341" i="2"/>
  <c r="J321" i="2"/>
  <c r="J315" i="2"/>
  <c r="J303" i="2"/>
  <c r="J284" i="2"/>
  <c r="BK280" i="2"/>
  <c r="J248" i="2"/>
  <c r="BK235" i="2"/>
  <c r="J234" i="2"/>
  <c r="J217" i="2"/>
  <c r="BK216" i="2"/>
  <c r="J214" i="2"/>
  <c r="J208" i="2"/>
  <c r="BK189" i="2"/>
  <c r="BK177" i="2"/>
  <c r="BK176" i="2"/>
  <c r="J168" i="2"/>
  <c r="BK166" i="2"/>
  <c r="BK161" i="2"/>
  <c r="BK160" i="2"/>
  <c r="BK156" i="2"/>
  <c r="J584" i="2"/>
  <c r="BK583" i="2"/>
  <c r="BK581" i="2"/>
  <c r="J579" i="2"/>
  <c r="J576" i="2"/>
  <c r="J575" i="2"/>
  <c r="BK574" i="2"/>
  <c r="BK572" i="2"/>
  <c r="BK567" i="2"/>
  <c r="J566" i="2"/>
  <c r="BK564" i="2"/>
  <c r="J562" i="2"/>
  <c r="BK561" i="2"/>
  <c r="J557" i="2"/>
  <c r="BK556" i="2"/>
  <c r="BK555" i="2"/>
  <c r="BK554" i="2"/>
  <c r="BK553" i="2"/>
  <c r="BK552" i="2"/>
  <c r="BK550" i="2"/>
  <c r="J546" i="2"/>
  <c r="J543" i="2"/>
  <c r="J537" i="2"/>
  <c r="J529" i="2"/>
  <c r="J525" i="2"/>
  <c r="J521" i="2"/>
  <c r="J515" i="2"/>
  <c r="J510" i="2"/>
  <c r="BK504" i="2"/>
  <c r="J499" i="2"/>
  <c r="J496" i="2"/>
  <c r="BK468" i="2"/>
  <c r="J454" i="2"/>
  <c r="J451" i="2"/>
  <c r="BK444" i="2"/>
  <c r="BK419" i="2"/>
  <c r="J413" i="2"/>
  <c r="BK412" i="2"/>
  <c r="J408" i="2"/>
  <c r="BK404" i="2"/>
  <c r="J383" i="2"/>
  <c r="BK376" i="2"/>
  <c r="J375" i="2"/>
  <c r="J374" i="2"/>
  <c r="BK355" i="2"/>
  <c r="BK352" i="2"/>
  <c r="BK351" i="2"/>
  <c r="BK348" i="2"/>
  <c r="BK346" i="2"/>
  <c r="BK343" i="2"/>
  <c r="BK324" i="2"/>
  <c r="J322" i="2"/>
  <c r="J317" i="2"/>
  <c r="BK315" i="2"/>
  <c r="J309" i="2"/>
  <c r="BK272" i="2"/>
  <c r="BK256" i="2"/>
  <c r="BK244" i="2"/>
  <c r="J236" i="2"/>
  <c r="J210" i="2"/>
  <c r="J206" i="2"/>
  <c r="BK204" i="2"/>
  <c r="BK197" i="2"/>
  <c r="BK191" i="2"/>
  <c r="BK185" i="2"/>
  <c r="BK168" i="2"/>
  <c r="BK165" i="2"/>
  <c r="J154" i="2"/>
  <c r="AS94" i="1"/>
  <c r="BK570" i="2"/>
  <c r="J569" i="2"/>
  <c r="BK563" i="2"/>
  <c r="BK560" i="2"/>
  <c r="BK559" i="2"/>
  <c r="BK557" i="2"/>
  <c r="J556" i="2"/>
  <c r="J554" i="2"/>
  <c r="J553" i="2"/>
  <c r="J552" i="2"/>
  <c r="J551" i="2"/>
  <c r="J550" i="2"/>
  <c r="J549" i="2"/>
  <c r="BK547" i="2"/>
  <c r="BK545" i="2"/>
  <c r="J544" i="2"/>
  <c r="BK498" i="2"/>
  <c r="J497" i="2"/>
  <c r="BK496" i="2"/>
  <c r="J493" i="2"/>
  <c r="BK490" i="2"/>
  <c r="BK482" i="2"/>
  <c r="BK481" i="2"/>
  <c r="J480" i="2"/>
  <c r="J479" i="2"/>
  <c r="BK474" i="2"/>
  <c r="J473" i="2"/>
  <c r="BK584" i="2"/>
  <c r="J583" i="2"/>
  <c r="J581" i="2"/>
  <c r="BK579" i="2"/>
  <c r="BK576" i="2"/>
  <c r="BK575" i="2"/>
  <c r="J574" i="2"/>
  <c r="BK573" i="2"/>
  <c r="J572" i="2"/>
  <c r="J570" i="2"/>
  <c r="BK568" i="2"/>
  <c r="J567" i="2"/>
  <c r="BK566" i="2"/>
  <c r="J563" i="2"/>
  <c r="J561" i="2"/>
  <c r="J560" i="2"/>
  <c r="BK549" i="2"/>
  <c r="J547" i="2"/>
  <c r="BK546" i="2"/>
  <c r="J545" i="2"/>
  <c r="BK544" i="2"/>
  <c r="J541" i="2"/>
  <c r="J540" i="2"/>
  <c r="BK532" i="2"/>
  <c r="BK531" i="2"/>
  <c r="BK525" i="2"/>
  <c r="J523" i="2"/>
  <c r="J518" i="2"/>
  <c r="BK509" i="2"/>
  <c r="J508" i="2"/>
  <c r="BK503" i="2"/>
  <c r="BK499" i="2"/>
  <c r="BK494" i="2"/>
  <c r="J490" i="2"/>
  <c r="J489" i="2"/>
  <c r="BK485" i="2"/>
  <c r="J478" i="2"/>
  <c r="BK477" i="2"/>
  <c r="BK475" i="2"/>
  <c r="BK471" i="2"/>
  <c r="BK461" i="2"/>
  <c r="BK453" i="2"/>
  <c r="BK451" i="2"/>
  <c r="BK436" i="2"/>
  <c r="J431" i="2"/>
  <c r="J430" i="2"/>
  <c r="BK414" i="2"/>
  <c r="BK411" i="2"/>
  <c r="BK409" i="2"/>
  <c r="BK400" i="2"/>
  <c r="J399" i="2"/>
  <c r="J397" i="2"/>
  <c r="J394" i="2"/>
  <c r="J386" i="2"/>
  <c r="J367" i="2"/>
  <c r="BK366" i="2"/>
  <c r="BK365" i="2"/>
  <c r="J358" i="2"/>
  <c r="BK354" i="2"/>
  <c r="J351" i="2"/>
  <c r="BK349" i="2"/>
  <c r="BK341" i="2"/>
  <c r="J336" i="2"/>
  <c r="BK335" i="2"/>
  <c r="J334" i="2"/>
  <c r="J328" i="2"/>
  <c r="BK327" i="2"/>
  <c r="BK326" i="2"/>
  <c r="J313" i="2"/>
  <c r="BK311" i="2"/>
  <c r="BK308" i="2"/>
  <c r="BK306" i="2"/>
  <c r="J295" i="2"/>
  <c r="BK293" i="2"/>
  <c r="BK242" i="2"/>
  <c r="J237" i="2"/>
  <c r="J235" i="2"/>
  <c r="J218" i="2"/>
  <c r="J215" i="2"/>
  <c r="J197" i="2"/>
  <c r="J190" i="2"/>
  <c r="J189" i="2"/>
  <c r="J175" i="2"/>
  <c r="BK171" i="2"/>
  <c r="J169" i="2"/>
  <c r="J159" i="2"/>
  <c r="J527" i="2"/>
  <c r="BK523" i="2"/>
  <c r="BK489" i="2"/>
  <c r="J488" i="2"/>
  <c r="BK448" i="2"/>
  <c r="J444" i="2"/>
  <c r="J440" i="2"/>
  <c r="BK438" i="2"/>
  <c r="J436" i="2"/>
  <c r="BK435" i="2"/>
  <c r="J435" i="2"/>
  <c r="BK432" i="2"/>
  <c r="BK430" i="2"/>
  <c r="J422" i="2"/>
  <c r="BK418" i="2"/>
  <c r="J405" i="2"/>
  <c r="BK396" i="2"/>
  <c r="BK391" i="2"/>
  <c r="BK370" i="2"/>
  <c r="J361" i="2"/>
  <c r="BK350" i="2"/>
  <c r="J345" i="2"/>
  <c r="J314" i="2"/>
  <c r="J285" i="2"/>
  <c r="BK269" i="2"/>
  <c r="BK221" i="2"/>
  <c r="BK587" i="2"/>
  <c r="BK533" i="2"/>
  <c r="BK529" i="2"/>
  <c r="BK515" i="2"/>
  <c r="J514" i="2"/>
  <c r="J513" i="2"/>
  <c r="J511" i="2"/>
  <c r="BK510" i="2"/>
  <c r="BK508" i="2"/>
  <c r="BK505" i="2"/>
  <c r="J504" i="2"/>
  <c r="J503" i="2"/>
  <c r="J500" i="2"/>
  <c r="J494" i="2"/>
  <c r="BK493" i="2"/>
  <c r="BK488" i="2"/>
  <c r="BK487" i="2"/>
  <c r="BK484" i="2"/>
  <c r="BK483" i="2"/>
  <c r="BK440" i="2"/>
  <c r="BK439" i="2"/>
  <c r="BK434" i="2"/>
  <c r="J432" i="2"/>
  <c r="BK431" i="2"/>
  <c r="J416" i="2"/>
  <c r="J393" i="2"/>
  <c r="J388" i="2"/>
  <c r="BK381" i="2"/>
  <c r="J371" i="2"/>
  <c r="J363" i="2"/>
  <c r="BK360" i="2"/>
  <c r="J357" i="2"/>
  <c r="BK356" i="2"/>
  <c r="J340" i="2"/>
  <c r="J337" i="2"/>
  <c r="BK336" i="2"/>
  <c r="J323" i="2"/>
  <c r="BK322" i="2"/>
  <c r="BK314" i="2"/>
  <c r="BK310" i="2"/>
  <c r="J306" i="2"/>
  <c r="J305" i="2"/>
  <c r="J304" i="2"/>
  <c r="BK302" i="2"/>
  <c r="J298" i="2"/>
  <c r="J256" i="2"/>
  <c r="BK254" i="2"/>
  <c r="BK182" i="2"/>
  <c r="BK155" i="2"/>
  <c r="J427" i="2"/>
  <c r="BK425" i="2"/>
  <c r="J418" i="2"/>
  <c r="J400" i="2"/>
  <c r="J387" i="2"/>
  <c r="BK385" i="2"/>
  <c r="J338" i="2"/>
  <c r="BK330" i="2"/>
  <c r="J329" i="2"/>
  <c r="J327" i="2"/>
  <c r="BK303" i="2"/>
  <c r="BK299" i="2"/>
  <c r="BK291" i="2"/>
  <c r="J282" i="2"/>
  <c r="BK263" i="2"/>
  <c r="BK257" i="2"/>
  <c r="BK250" i="2"/>
  <c r="J232" i="2"/>
  <c r="BK231" i="2"/>
  <c r="BK212" i="2"/>
  <c r="BK208" i="2"/>
  <c r="BK541" i="2"/>
  <c r="BK507" i="2"/>
  <c r="J501" i="2"/>
  <c r="J471" i="2"/>
  <c r="J461" i="2"/>
  <c r="BK446" i="2"/>
  <c r="J443" i="2"/>
  <c r="J441" i="2"/>
  <c r="BK417" i="2"/>
  <c r="J414" i="2"/>
  <c r="BK413" i="2"/>
  <c r="J410" i="2"/>
  <c r="J406" i="2"/>
  <c r="BK390" i="2"/>
  <c r="BK386" i="2"/>
  <c r="J384" i="2"/>
  <c r="BK374" i="2"/>
  <c r="BK347" i="2"/>
  <c r="J311" i="2"/>
  <c r="BK292" i="2"/>
  <c r="BK268" i="2"/>
  <c r="J263" i="2"/>
  <c r="J254" i="2"/>
  <c r="BK252" i="2"/>
  <c r="BK187" i="2"/>
  <c r="J171" i="2"/>
  <c r="BK167" i="2"/>
  <c r="J160" i="2"/>
  <c r="J156" i="2"/>
  <c r="J536" i="2"/>
  <c r="J492" i="2"/>
  <c r="J456" i="2"/>
  <c r="J450" i="2"/>
  <c r="BK427" i="2"/>
  <c r="BK402" i="2"/>
  <c r="BK399" i="2"/>
  <c r="J396" i="2"/>
  <c r="BK368" i="2"/>
  <c r="BK339" i="2"/>
  <c r="BK332" i="2"/>
  <c r="BK331" i="2"/>
  <c r="J307" i="2"/>
  <c r="J301" i="2"/>
  <c r="BK300" i="2"/>
  <c r="BK290" i="2"/>
  <c r="BK287" i="2"/>
  <c r="J275" i="2"/>
  <c r="J271" i="2"/>
  <c r="BK245" i="2"/>
  <c r="BK240" i="2"/>
  <c r="J228" i="2"/>
  <c r="BK225" i="2"/>
  <c r="BK223" i="2"/>
  <c r="BK217" i="2"/>
  <c r="BK193" i="2"/>
  <c r="J166" i="2"/>
  <c r="J165" i="2"/>
  <c r="BK164" i="2"/>
  <c r="J158" i="2"/>
  <c r="BK157" i="2"/>
  <c r="J587" i="2"/>
  <c r="J520" i="2"/>
  <c r="BK517" i="2"/>
  <c r="BK513" i="2"/>
  <c r="J505" i="2"/>
  <c r="BK500" i="2"/>
  <c r="J498" i="2"/>
  <c r="BK495" i="2"/>
  <c r="J485" i="2"/>
  <c r="J484" i="2"/>
  <c r="BK479" i="2"/>
  <c r="J474" i="2"/>
  <c r="BK473" i="2"/>
  <c r="J470" i="2"/>
  <c r="J465" i="2"/>
  <c r="BK460" i="2"/>
  <c r="J459" i="2"/>
  <c r="BK458" i="2"/>
  <c r="BK443" i="2"/>
  <c r="BK442" i="2"/>
  <c r="BK426" i="2"/>
  <c r="J424" i="2"/>
  <c r="BK423" i="2"/>
  <c r="J395" i="2"/>
  <c r="J391" i="2"/>
  <c r="BK383" i="2"/>
  <c r="BK364" i="2"/>
  <c r="BK362" i="2"/>
  <c r="J352" i="2"/>
  <c r="J348" i="2"/>
  <c r="J342" i="2"/>
  <c r="J332" i="2"/>
  <c r="J325" i="2"/>
  <c r="BK321" i="2"/>
  <c r="J319" i="2"/>
  <c r="J308" i="2"/>
  <c r="J297" i="2"/>
  <c r="J293" i="2"/>
  <c r="J292" i="2"/>
  <c r="J277" i="2"/>
  <c r="BK275" i="2"/>
  <c r="BK265" i="2"/>
  <c r="BK248" i="2"/>
  <c r="J246" i="2"/>
  <c r="J238" i="2"/>
  <c r="J227" i="2"/>
  <c r="J220" i="2"/>
  <c r="BK218" i="2"/>
  <c r="BK200" i="2"/>
  <c r="J198" i="2"/>
  <c r="BK195" i="2"/>
  <c r="J167" i="2"/>
  <c r="BK158" i="2"/>
  <c r="BK585" i="2"/>
  <c r="J585" i="2"/>
  <c r="BK520" i="2"/>
  <c r="BK518" i="2"/>
  <c r="BK492" i="2"/>
  <c r="J482" i="2"/>
  <c r="BK450" i="2"/>
  <c r="J446" i="2"/>
  <c r="J437" i="2"/>
  <c r="BK415" i="2"/>
  <c r="BK410" i="2"/>
  <c r="J404" i="2"/>
  <c r="J379" i="2"/>
  <c r="BK378" i="2"/>
  <c r="J376" i="2"/>
  <c r="J369" i="2"/>
  <c r="BK367" i="2"/>
  <c r="J365" i="2"/>
  <c r="J346" i="2"/>
  <c r="BK345" i="2"/>
  <c r="BK342" i="2"/>
  <c r="J335" i="2"/>
  <c r="BK333" i="2"/>
  <c r="J326" i="2"/>
  <c r="BK325" i="2"/>
  <c r="J324" i="2"/>
  <c r="BK323" i="2"/>
  <c r="BK313" i="2"/>
  <c r="BK295" i="2"/>
  <c r="J294" i="2"/>
  <c r="J291" i="2"/>
  <c r="J290" i="2"/>
  <c r="J288" i="2"/>
  <c r="BK284" i="2"/>
  <c r="BK273" i="2"/>
  <c r="J260" i="2"/>
  <c r="BK258" i="2"/>
  <c r="BK255" i="2"/>
  <c r="J250" i="2"/>
  <c r="BK234" i="2"/>
  <c r="BK230" i="2"/>
  <c r="BK227" i="2"/>
  <c r="J223" i="2"/>
  <c r="J221" i="2"/>
  <c r="J212" i="2"/>
  <c r="BK210" i="2"/>
  <c r="J179" i="2"/>
  <c r="BK154" i="2"/>
  <c r="BK543" i="2"/>
  <c r="J542" i="2"/>
  <c r="BK538" i="2"/>
  <c r="BK537" i="2"/>
  <c r="J532" i="2"/>
  <c r="J531" i="2"/>
  <c r="BK527" i="2"/>
  <c r="BK521" i="2"/>
  <c r="J517" i="2"/>
  <c r="BK514" i="2"/>
  <c r="BK511" i="2"/>
  <c r="J509" i="2"/>
  <c r="J507" i="2"/>
  <c r="BK501" i="2"/>
  <c r="BK497" i="2"/>
  <c r="J495" i="2"/>
  <c r="J487" i="2"/>
  <c r="J483" i="2"/>
  <c r="J481" i="2"/>
  <c r="BK480" i="2"/>
  <c r="J477" i="2"/>
  <c r="J475" i="2"/>
  <c r="BK470" i="2"/>
  <c r="J469" i="2"/>
  <c r="J468" i="2"/>
  <c r="BK457" i="2"/>
  <c r="J438" i="2"/>
  <c r="J419" i="2"/>
  <c r="J417" i="2"/>
  <c r="J415" i="2"/>
  <c r="J412" i="2"/>
  <c r="J409" i="2"/>
  <c r="BK405" i="2"/>
  <c r="BK401" i="2"/>
  <c r="J390" i="2"/>
  <c r="BK380" i="2"/>
  <c r="BK379" i="2"/>
  <c r="J360" i="2"/>
  <c r="BK358" i="2"/>
  <c r="BK357" i="2"/>
  <c r="J343" i="2"/>
  <c r="J339" i="2"/>
  <c r="BK337" i="2"/>
  <c r="J331" i="2"/>
  <c r="BK307" i="2"/>
  <c r="J289" i="2"/>
  <c r="BK282" i="2"/>
  <c r="J280" i="2"/>
  <c r="J273" i="2"/>
  <c r="BK271" i="2"/>
  <c r="J269" i="2"/>
  <c r="J268" i="2"/>
  <c r="BK260" i="2"/>
  <c r="J258" i="2"/>
  <c r="J255" i="2"/>
  <c r="BK246" i="2"/>
  <c r="J244" i="2"/>
  <c r="J242" i="2"/>
  <c r="BK206" i="2"/>
  <c r="J195" i="2"/>
  <c r="J191" i="2"/>
  <c r="BK175" i="2"/>
  <c r="J173" i="2"/>
  <c r="BK169" i="2"/>
  <c r="J164" i="2"/>
  <c r="J573" i="2"/>
  <c r="BK569" i="2"/>
  <c r="J568" i="2"/>
  <c r="J564" i="2"/>
  <c r="BK562" i="2"/>
  <c r="J559" i="2"/>
  <c r="J555" i="2"/>
  <c r="BK551" i="2"/>
  <c r="BK542" i="2"/>
  <c r="BK540" i="2"/>
  <c r="J538" i="2"/>
  <c r="BK536" i="2"/>
  <c r="J533" i="2"/>
  <c r="BK478" i="2"/>
  <c r="BK469" i="2"/>
  <c r="BK467" i="2"/>
  <c r="BK465" i="2"/>
  <c r="J460" i="2"/>
  <c r="J457" i="2"/>
  <c r="J439" i="2"/>
  <c r="J426" i="2"/>
  <c r="J425" i="2"/>
  <c r="J423" i="2"/>
  <c r="J421" i="2"/>
  <c r="BK416" i="2"/>
  <c r="J411" i="2"/>
  <c r="BK406" i="2"/>
  <c r="J402" i="2"/>
  <c r="BK394" i="2"/>
  <c r="BK393" i="2"/>
  <c r="J389" i="2"/>
  <c r="BK388" i="2"/>
  <c r="BK387" i="2"/>
  <c r="BK384" i="2"/>
  <c r="BK382" i="2"/>
  <c r="J378" i="2"/>
  <c r="BK377" i="2"/>
  <c r="BK372" i="2"/>
  <c r="J368" i="2"/>
  <c r="J356" i="2"/>
  <c r="J355" i="2"/>
  <c r="BK353" i="2"/>
  <c r="J350" i="2"/>
  <c r="J349" i="2"/>
  <c r="BK334" i="2"/>
  <c r="BK329" i="2"/>
  <c r="BK328" i="2"/>
  <c r="BK317" i="2"/>
  <c r="BK305" i="2"/>
  <c r="J302" i="2"/>
  <c r="BK301" i="2"/>
  <c r="J296" i="2"/>
  <c r="BK294" i="2"/>
  <c r="BK285" i="2"/>
  <c r="J252" i="2"/>
  <c r="J245" i="2"/>
  <c r="BK238" i="2"/>
  <c r="BK237" i="2"/>
  <c r="BK236" i="2"/>
  <c r="BK232" i="2"/>
  <c r="J231" i="2"/>
  <c r="J230" i="2"/>
  <c r="BK228" i="2"/>
  <c r="J225" i="2"/>
  <c r="BK220" i="2"/>
  <c r="BK214" i="2"/>
  <c r="J204" i="2"/>
  <c r="J200" i="2"/>
  <c r="BK190" i="2"/>
  <c r="J161" i="2"/>
  <c r="BK159" i="2"/>
  <c r="J157" i="2"/>
  <c r="J458" i="2"/>
  <c r="BK454" i="2"/>
  <c r="J453" i="2"/>
  <c r="J442" i="2"/>
  <c r="BK429" i="2"/>
  <c r="BK428" i="2"/>
  <c r="BK395" i="2"/>
  <c r="BK392" i="2"/>
  <c r="BK389" i="2"/>
  <c r="J385" i="2"/>
  <c r="J382" i="2"/>
  <c r="J381" i="2"/>
  <c r="J380" i="2"/>
  <c r="BK375" i="2"/>
  <c r="J373" i="2"/>
  <c r="J364" i="2"/>
  <c r="J347" i="2"/>
  <c r="BK340" i="2"/>
  <c r="BK338" i="2"/>
  <c r="J333" i="2"/>
  <c r="J330" i="2"/>
  <c r="BK319" i="2"/>
  <c r="J310" i="2"/>
  <c r="BK304" i="2"/>
  <c r="J299" i="2"/>
  <c r="BK289" i="2"/>
  <c r="BK288" i="2"/>
  <c r="J265" i="2"/>
  <c r="J257" i="2"/>
  <c r="J240" i="2"/>
  <c r="J193" i="2"/>
  <c r="J185" i="2"/>
  <c r="J182" i="2"/>
  <c r="J176" i="2"/>
  <c r="BK173" i="2"/>
  <c r="J155" i="2"/>
  <c r="BK466" i="2"/>
  <c r="BK464" i="2"/>
  <c r="J448" i="2"/>
  <c r="BK441" i="2"/>
  <c r="BK408" i="2"/>
  <c r="J377" i="2"/>
  <c r="BK359" i="2"/>
  <c r="J353" i="2"/>
  <c r="BK309" i="2"/>
  <c r="J300" i="2"/>
  <c r="BK298" i="2"/>
  <c r="BK297" i="2"/>
  <c r="BK296" i="2"/>
  <c r="J287" i="2"/>
  <c r="BK277" i="2"/>
  <c r="J272" i="2"/>
  <c r="J216" i="2"/>
  <c r="BK215" i="2"/>
  <c r="BK198" i="2"/>
  <c r="J187" i="2"/>
  <c r="BK179" i="2"/>
  <c r="J177" i="2"/>
  <c r="T163" i="2" l="1"/>
  <c r="P219" i="2"/>
  <c r="BK253" i="2"/>
  <c r="J253" i="2" s="1"/>
  <c r="J103" i="2" s="1"/>
  <c r="T262" i="2"/>
  <c r="P267" i="2"/>
  <c r="BK279" i="2"/>
  <c r="J279" i="2"/>
  <c r="J108" i="2"/>
  <c r="R279" i="2"/>
  <c r="T279" i="2"/>
  <c r="R283" i="2"/>
  <c r="P312" i="2"/>
  <c r="T312" i="2"/>
  <c r="T344" i="2"/>
  <c r="P398" i="2"/>
  <c r="T398" i="2"/>
  <c r="P403" i="2"/>
  <c r="BK407" i="2"/>
  <c r="J407" i="2"/>
  <c r="J114" i="2"/>
  <c r="R407" i="2"/>
  <c r="BK420" i="2"/>
  <c r="J420" i="2"/>
  <c r="J115" i="2"/>
  <c r="R420" i="2"/>
  <c r="BK433" i="2"/>
  <c r="J433" i="2"/>
  <c r="J116" i="2"/>
  <c r="R433" i="2"/>
  <c r="BK449" i="2"/>
  <c r="J449" i="2" s="1"/>
  <c r="J119" i="2" s="1"/>
  <c r="R449" i="2"/>
  <c r="BK463" i="2"/>
  <c r="J463" i="2"/>
  <c r="J120" i="2"/>
  <c r="R463" i="2"/>
  <c r="BK476" i="2"/>
  <c r="J476" i="2"/>
  <c r="J121" i="2"/>
  <c r="P476" i="2"/>
  <c r="P491" i="2"/>
  <c r="T502" i="2"/>
  <c r="BK512" i="2"/>
  <c r="J512" i="2"/>
  <c r="J124" i="2"/>
  <c r="P512" i="2"/>
  <c r="R512" i="2"/>
  <c r="T512" i="2"/>
  <c r="BK535" i="2"/>
  <c r="J535" i="2"/>
  <c r="J125" i="2"/>
  <c r="P548" i="2"/>
  <c r="BK186" i="2"/>
  <c r="J186" i="2"/>
  <c r="J101" i="2"/>
  <c r="T219" i="2"/>
  <c r="P253" i="2"/>
  <c r="BK262" i="2"/>
  <c r="J262" i="2"/>
  <c r="J106" i="2"/>
  <c r="BK267" i="2"/>
  <c r="J267" i="2" s="1"/>
  <c r="J107" i="2" s="1"/>
  <c r="R267" i="2"/>
  <c r="P279" i="2"/>
  <c r="P283" i="2"/>
  <c r="T283" i="2"/>
  <c r="BK344" i="2"/>
  <c r="J344" i="2"/>
  <c r="J111" i="2"/>
  <c r="R344" i="2"/>
  <c r="BK403" i="2"/>
  <c r="J403" i="2" s="1"/>
  <c r="J113" i="2" s="1"/>
  <c r="R548" i="2"/>
  <c r="P571" i="2"/>
  <c r="R571" i="2"/>
  <c r="T186" i="2"/>
  <c r="BK219" i="2"/>
  <c r="J219" i="2"/>
  <c r="J102" i="2" s="1"/>
  <c r="T253" i="2"/>
  <c r="T476" i="2"/>
  <c r="BK582" i="2"/>
  <c r="J582" i="2"/>
  <c r="J132" i="2"/>
  <c r="R153" i="2"/>
  <c r="P582" i="2"/>
  <c r="P577" i="2" s="1"/>
  <c r="P186" i="2"/>
  <c r="R582" i="2"/>
  <c r="R577" i="2"/>
  <c r="T582" i="2"/>
  <c r="T577" i="2" s="1"/>
  <c r="BK548" i="2"/>
  <c r="J548" i="2"/>
  <c r="J126" i="2" s="1"/>
  <c r="T571" i="2"/>
  <c r="R186" i="2"/>
  <c r="R502" i="2"/>
  <c r="T548" i="2"/>
  <c r="P153" i="2"/>
  <c r="P152" i="2"/>
  <c r="BK571" i="2"/>
  <c r="J571" i="2" s="1"/>
  <c r="J128" i="2" s="1"/>
  <c r="T565" i="2"/>
  <c r="BK153" i="2"/>
  <c r="J153" i="2"/>
  <c r="J96" i="2" s="1"/>
  <c r="R565" i="2"/>
  <c r="T153" i="2"/>
  <c r="T152" i="2" s="1"/>
  <c r="P565" i="2"/>
  <c r="R219" i="2"/>
  <c r="R253" i="2"/>
  <c r="P262" i="2"/>
  <c r="R262" i="2"/>
  <c r="T267" i="2"/>
  <c r="BK283" i="2"/>
  <c r="J283" i="2" s="1"/>
  <c r="J109" i="2" s="1"/>
  <c r="BK312" i="2"/>
  <c r="J312" i="2"/>
  <c r="J110" i="2"/>
  <c r="R312" i="2"/>
  <c r="P344" i="2"/>
  <c r="BK398" i="2"/>
  <c r="J398" i="2" s="1"/>
  <c r="J112" i="2" s="1"/>
  <c r="R398" i="2"/>
  <c r="R403" i="2"/>
  <c r="T403" i="2"/>
  <c r="P407" i="2"/>
  <c r="T407" i="2"/>
  <c r="P420" i="2"/>
  <c r="T420" i="2"/>
  <c r="P433" i="2"/>
  <c r="T433" i="2"/>
  <c r="P449" i="2"/>
  <c r="T449" i="2"/>
  <c r="P463" i="2"/>
  <c r="T463" i="2"/>
  <c r="R476" i="2"/>
  <c r="BK491" i="2"/>
  <c r="J491" i="2" s="1"/>
  <c r="J122" i="2" s="1"/>
  <c r="R491" i="2"/>
  <c r="T491" i="2"/>
  <c r="BK502" i="2"/>
  <c r="J502" i="2"/>
  <c r="J123" i="2" s="1"/>
  <c r="P502" i="2"/>
  <c r="P535" i="2"/>
  <c r="R535" i="2"/>
  <c r="T535" i="2"/>
  <c r="BK565" i="2"/>
  <c r="J565" i="2" s="1"/>
  <c r="J127" i="2" s="1"/>
  <c r="BE155" i="2"/>
  <c r="BE159" i="2"/>
  <c r="BE166" i="2"/>
  <c r="BE173" i="2"/>
  <c r="BE175" i="2"/>
  <c r="BE182" i="2"/>
  <c r="BE221" i="2"/>
  <c r="BE265" i="2"/>
  <c r="BE273" i="2"/>
  <c r="BE275" i="2"/>
  <c r="BE314" i="2"/>
  <c r="BE355" i="2"/>
  <c r="BE389" i="2"/>
  <c r="BE418" i="2"/>
  <c r="BK445" i="2"/>
  <c r="J445" i="2"/>
  <c r="J117" i="2"/>
  <c r="F147" i="2"/>
  <c r="BE156" i="2"/>
  <c r="BE168" i="2"/>
  <c r="BE190" i="2"/>
  <c r="BE220" i="2"/>
  <c r="BE232" i="2"/>
  <c r="BE287" i="2"/>
  <c r="BE293" i="2"/>
  <c r="BE298" i="2"/>
  <c r="BE303" i="2"/>
  <c r="BE306" i="2"/>
  <c r="BE309" i="2"/>
  <c r="BE313" i="2"/>
  <c r="BE315" i="2"/>
  <c r="BE331" i="2"/>
  <c r="BE334" i="2"/>
  <c r="BE343" i="2"/>
  <c r="BE346" i="2"/>
  <c r="BE362" i="2"/>
  <c r="BE417" i="2"/>
  <c r="BE419" i="2"/>
  <c r="BE424" i="2"/>
  <c r="BE446" i="2"/>
  <c r="BE450" i="2"/>
  <c r="BE451" i="2"/>
  <c r="BE461" i="2"/>
  <c r="BK178" i="2"/>
  <c r="BK163" i="2" s="1"/>
  <c r="J163" i="2" s="1"/>
  <c r="J97" i="2" s="1"/>
  <c r="J178" i="2"/>
  <c r="J98" i="2"/>
  <c r="BK259" i="2"/>
  <c r="J259" i="2"/>
  <c r="J104" i="2"/>
  <c r="BK580" i="2"/>
  <c r="J580" i="2"/>
  <c r="J131" i="2"/>
  <c r="BE160" i="2"/>
  <c r="BE210" i="2"/>
  <c r="BE215" i="2"/>
  <c r="BE216" i="2"/>
  <c r="BE217" i="2"/>
  <c r="BE227" i="2"/>
  <c r="BE255" i="2"/>
  <c r="BE295" i="2"/>
  <c r="BE300" i="2"/>
  <c r="BE319" i="2"/>
  <c r="BE333" i="2"/>
  <c r="BE337" i="2"/>
  <c r="BE339" i="2"/>
  <c r="BE353" i="2"/>
  <c r="BE354" i="2"/>
  <c r="BE358" i="2"/>
  <c r="BE359" i="2"/>
  <c r="BE374" i="2"/>
  <c r="BE375" i="2"/>
  <c r="BE411" i="2"/>
  <c r="BE413" i="2"/>
  <c r="BE468" i="2"/>
  <c r="BE531" i="2"/>
  <c r="BE533" i="2"/>
  <c r="BE543" i="2"/>
  <c r="BE549" i="2"/>
  <c r="BE553" i="2"/>
  <c r="BE555" i="2"/>
  <c r="BE556" i="2"/>
  <c r="BE560" i="2"/>
  <c r="BE562" i="2"/>
  <c r="BE569" i="2"/>
  <c r="BE570" i="2"/>
  <c r="BE572" i="2"/>
  <c r="BE223" i="2"/>
  <c r="BE235" i="2"/>
  <c r="BE236" i="2"/>
  <c r="BE237" i="2"/>
  <c r="BE238" i="2"/>
  <c r="BE284" i="2"/>
  <c r="BE288" i="2"/>
  <c r="BE291" i="2"/>
  <c r="BE296" i="2"/>
  <c r="BE364" i="2"/>
  <c r="BE377" i="2"/>
  <c r="BE378" i="2"/>
  <c r="BE386" i="2"/>
  <c r="BE387" i="2"/>
  <c r="BE388" i="2"/>
  <c r="BE390" i="2"/>
  <c r="BE392" i="2"/>
  <c r="BE406" i="2"/>
  <c r="BE415" i="2"/>
  <c r="BE416" i="2"/>
  <c r="BE423" i="2"/>
  <c r="BE453" i="2"/>
  <c r="BE454" i="2"/>
  <c r="BE456" i="2"/>
  <c r="BE458" i="2"/>
  <c r="BE462" i="2"/>
  <c r="BE479" i="2"/>
  <c r="BE482" i="2"/>
  <c r="BE489" i="2"/>
  <c r="BE500" i="2"/>
  <c r="BE505" i="2"/>
  <c r="BE508" i="2"/>
  <c r="BE518" i="2"/>
  <c r="BE520" i="2"/>
  <c r="BE525" i="2"/>
  <c r="BE536" i="2"/>
  <c r="BE541" i="2"/>
  <c r="BE544" i="2"/>
  <c r="F90" i="2"/>
  <c r="BE204" i="2"/>
  <c r="BE206" i="2"/>
  <c r="BE225" i="2"/>
  <c r="BE268" i="2"/>
  <c r="BE269" i="2"/>
  <c r="BE271" i="2"/>
  <c r="BE277" i="2"/>
  <c r="BE280" i="2"/>
  <c r="BE308" i="2"/>
  <c r="BE317" i="2"/>
  <c r="BE321" i="2"/>
  <c r="BE322" i="2"/>
  <c r="BE330" i="2"/>
  <c r="BE332" i="2"/>
  <c r="BE338" i="2"/>
  <c r="BE347" i="2"/>
  <c r="BE380" i="2"/>
  <c r="BE383" i="2"/>
  <c r="BE385" i="2"/>
  <c r="BE400" i="2"/>
  <c r="BE425" i="2"/>
  <c r="BE427" i="2"/>
  <c r="BE467" i="2"/>
  <c r="BE510" i="2"/>
  <c r="BE514" i="2"/>
  <c r="BE538" i="2"/>
  <c r="BE157" i="2"/>
  <c r="BE164" i="2"/>
  <c r="BE252" i="2"/>
  <c r="BE258" i="2"/>
  <c r="BE260" i="2"/>
  <c r="BE323" i="2"/>
  <c r="BE351" i="2"/>
  <c r="BE357" i="2"/>
  <c r="BE366" i="2"/>
  <c r="BE367" i="2"/>
  <c r="BE368" i="2"/>
  <c r="BE384" i="2"/>
  <c r="BE394" i="2"/>
  <c r="BE397" i="2"/>
  <c r="BE402" i="2"/>
  <c r="BE404" i="2"/>
  <c r="BE422" i="2"/>
  <c r="BE441" i="2"/>
  <c r="BE457" i="2"/>
  <c r="BE470" i="2"/>
  <c r="BE475" i="2"/>
  <c r="BE477" i="2"/>
  <c r="BE478" i="2"/>
  <c r="BE480" i="2"/>
  <c r="BE492" i="2"/>
  <c r="BE494" i="2"/>
  <c r="BE497" i="2"/>
  <c r="BE511" i="2"/>
  <c r="BE584" i="2"/>
  <c r="BE197" i="2"/>
  <c r="BE198" i="2"/>
  <c r="BE231" i="2"/>
  <c r="BE234" i="2"/>
  <c r="BE263" i="2"/>
  <c r="BE285" i="2"/>
  <c r="BE299" i="2"/>
  <c r="BE302" i="2"/>
  <c r="BE305" i="2"/>
  <c r="BE340" i="2"/>
  <c r="BE410" i="2"/>
  <c r="BE428" i="2"/>
  <c r="BE436" i="2"/>
  <c r="BE473" i="2"/>
  <c r="BE532" i="2"/>
  <c r="BE154" i="2"/>
  <c r="BE161" i="2"/>
  <c r="BE246" i="2"/>
  <c r="BE272" i="2"/>
  <c r="BE294" i="2"/>
  <c r="BE328" i="2"/>
  <c r="BE369" i="2"/>
  <c r="BE370" i="2"/>
  <c r="BE373" i="2"/>
  <c r="BE391" i="2"/>
  <c r="BE405" i="2"/>
  <c r="BE409" i="2"/>
  <c r="BE429" i="2"/>
  <c r="BE434" i="2"/>
  <c r="BE459" i="2"/>
  <c r="BE469" i="2"/>
  <c r="BE474" i="2"/>
  <c r="BE487" i="2"/>
  <c r="BE587" i="2"/>
  <c r="BE214" i="2"/>
  <c r="BE228" i="2"/>
  <c r="BE297" i="2"/>
  <c r="BK586" i="2"/>
  <c r="J586" i="2"/>
  <c r="J133" i="2"/>
  <c r="J90" i="2"/>
  <c r="BE165" i="2"/>
  <c r="BE200" i="2"/>
  <c r="BE248" i="2"/>
  <c r="BE250" i="2"/>
  <c r="BE307" i="2"/>
  <c r="BE350" i="2"/>
  <c r="BE352" i="2"/>
  <c r="BE365" i="2"/>
  <c r="BE401" i="2"/>
  <c r="BE421" i="2"/>
  <c r="BE426" i="2"/>
  <c r="BE493" i="2"/>
  <c r="BE496" i="2"/>
  <c r="BE499" i="2"/>
  <c r="BE540" i="2"/>
  <c r="BK578" i="2"/>
  <c r="BK577" i="2"/>
  <c r="J577" i="2" s="1"/>
  <c r="J129" i="2" s="1"/>
  <c r="BE212" i="2"/>
  <c r="BE244" i="2"/>
  <c r="BE254" i="2"/>
  <c r="BE311" i="2"/>
  <c r="BE483" i="2"/>
  <c r="BE504" i="2"/>
  <c r="J87" i="2"/>
  <c r="BE158" i="2"/>
  <c r="BE176" i="2"/>
  <c r="BE179" i="2"/>
  <c r="BE185" i="2"/>
  <c r="BE187" i="2"/>
  <c r="BE191" i="2"/>
  <c r="BE193" i="2"/>
  <c r="BE195" i="2"/>
  <c r="BE208" i="2"/>
  <c r="BE256" i="2"/>
  <c r="BE257" i="2"/>
  <c r="BE289" i="2"/>
  <c r="BE290" i="2"/>
  <c r="BE292" i="2"/>
  <c r="BE304" i="2"/>
  <c r="BE310" i="2"/>
  <c r="BE324" i="2"/>
  <c r="BE329" i="2"/>
  <c r="BE356" i="2"/>
  <c r="BE371" i="2"/>
  <c r="BE395" i="2"/>
  <c r="BE408" i="2"/>
  <c r="BE430" i="2"/>
  <c r="BE444" i="2"/>
  <c r="BE448" i="2"/>
  <c r="BE460" i="2"/>
  <c r="BE464" i="2"/>
  <c r="BE484" i="2"/>
  <c r="BE488" i="2"/>
  <c r="BE490" i="2"/>
  <c r="BE507" i="2"/>
  <c r="BE513" i="2"/>
  <c r="BE515" i="2"/>
  <c r="BE517" i="2"/>
  <c r="BE521" i="2"/>
  <c r="BE529" i="2"/>
  <c r="BE537" i="2"/>
  <c r="BE542" i="2"/>
  <c r="BE546" i="2"/>
  <c r="BE550" i="2"/>
  <c r="BE563" i="2"/>
  <c r="BE574" i="2"/>
  <c r="BE579" i="2"/>
  <c r="BE581" i="2"/>
  <c r="BE466" i="2"/>
  <c r="BE471" i="2"/>
  <c r="BE481" i="2"/>
  <c r="BE485" i="2"/>
  <c r="BE554" i="2"/>
  <c r="BE561" i="2"/>
  <c r="BE564" i="2"/>
  <c r="BE566" i="2"/>
  <c r="BE567" i="2"/>
  <c r="BE573" i="2"/>
  <c r="BE177" i="2"/>
  <c r="BE189" i="2"/>
  <c r="BE218" i="2"/>
  <c r="BE240" i="2"/>
  <c r="BE245" i="2"/>
  <c r="BE301" i="2"/>
  <c r="BE335" i="2"/>
  <c r="BE336" i="2"/>
  <c r="BE341" i="2"/>
  <c r="BE345" i="2"/>
  <c r="BE349" i="2"/>
  <c r="BE360" i="2"/>
  <c r="BE361" i="2"/>
  <c r="BE372" i="2"/>
  <c r="BE381" i="2"/>
  <c r="BE437" i="2"/>
  <c r="BE438" i="2"/>
  <c r="BE442" i="2"/>
  <c r="BE443" i="2"/>
  <c r="BE495" i="2"/>
  <c r="BE498" i="2"/>
  <c r="BE501" i="2"/>
  <c r="BE503" i="2"/>
  <c r="BE509" i="2"/>
  <c r="BE523" i="2"/>
  <c r="BE527" i="2"/>
  <c r="BE545" i="2"/>
  <c r="BE547" i="2"/>
  <c r="BE551" i="2"/>
  <c r="BE552" i="2"/>
  <c r="BE557" i="2"/>
  <c r="BE559" i="2"/>
  <c r="BE568" i="2"/>
  <c r="BE575" i="2"/>
  <c r="BE576" i="2"/>
  <c r="BE583" i="2"/>
  <c r="BE585" i="2"/>
  <c r="BK184" i="2"/>
  <c r="J184" i="2"/>
  <c r="J100" i="2"/>
  <c r="BE167" i="2"/>
  <c r="BE169" i="2"/>
  <c r="BE171" i="2"/>
  <c r="BE230" i="2"/>
  <c r="BE242" i="2"/>
  <c r="BE282" i="2"/>
  <c r="BE325" i="2"/>
  <c r="BE326" i="2"/>
  <c r="BE327" i="2"/>
  <c r="BE342" i="2"/>
  <c r="BE348" i="2"/>
  <c r="BE376" i="2"/>
  <c r="BE379" i="2"/>
  <c r="BE382" i="2"/>
  <c r="BE393" i="2"/>
  <c r="BE399" i="2"/>
  <c r="BE431" i="2"/>
  <c r="BE432" i="2"/>
  <c r="BE435" i="2"/>
  <c r="BE439" i="2"/>
  <c r="BE440" i="2"/>
  <c r="BE465" i="2"/>
  <c r="BE363" i="2"/>
  <c r="BE396" i="2"/>
  <c r="BE412" i="2"/>
  <c r="BE414" i="2"/>
  <c r="BK181" i="2"/>
  <c r="J181" i="2"/>
  <c r="J99" i="2"/>
  <c r="BK447" i="2"/>
  <c r="J447" i="2"/>
  <c r="J118" i="2"/>
  <c r="F32" i="2"/>
  <c r="BA95" i="1" s="1"/>
  <c r="BA94" i="1" s="1"/>
  <c r="W30" i="1" s="1"/>
  <c r="F33" i="2"/>
  <c r="BB95" i="1" s="1"/>
  <c r="BB94" i="1" s="1"/>
  <c r="AX94" i="1" s="1"/>
  <c r="J32" i="2"/>
  <c r="AW95" i="1" s="1"/>
  <c r="F35" i="2"/>
  <c r="BD95" i="1" s="1"/>
  <c r="BD94" i="1" s="1"/>
  <c r="W33" i="1" s="1"/>
  <c r="F34" i="2"/>
  <c r="BC95" i="1" s="1"/>
  <c r="BC94" i="1" s="1"/>
  <c r="W32" i="1" s="1"/>
  <c r="R261" i="2" l="1"/>
  <c r="P261" i="2"/>
  <c r="P151" i="2" s="1"/>
  <c r="AU95" i="1" s="1"/>
  <c r="AU94" i="1" s="1"/>
  <c r="T261" i="2"/>
  <c r="T151" i="2"/>
  <c r="R152" i="2"/>
  <c r="R151" i="2"/>
  <c r="BK261" i="2"/>
  <c r="J261" i="2" s="1"/>
  <c r="J105" i="2" s="1"/>
  <c r="J578" i="2"/>
  <c r="J130" i="2"/>
  <c r="BK152" i="2"/>
  <c r="J152" i="2" s="1"/>
  <c r="J95" i="2" s="1"/>
  <c r="W31" i="1"/>
  <c r="F31" i="2"/>
  <c r="AZ95" i="1" s="1"/>
  <c r="AZ94" i="1" s="1"/>
  <c r="W29" i="1" s="1"/>
  <c r="J31" i="2"/>
  <c r="AV95" i="1" s="1"/>
  <c r="AT95" i="1" s="1"/>
  <c r="AY94" i="1"/>
  <c r="AW94" i="1"/>
  <c r="AK30" i="1" s="1"/>
  <c r="BK151" i="2" l="1"/>
  <c r="J151" i="2" s="1"/>
  <c r="J94" i="2" s="1"/>
  <c r="AV94" i="1"/>
  <c r="AK29" i="1" s="1"/>
  <c r="AT94" i="1" l="1"/>
  <c r="J28" i="2"/>
  <c r="AG95" i="1" s="1"/>
  <c r="AN95" i="1" s="1"/>
  <c r="J37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<sst xmlns="http://schemas.openxmlformats.org/spreadsheetml/2006/main" count="5806" uniqueCount="1638">
  <si>
    <t>Export Komplet</t>
  </si>
  <si>
    <t/>
  </si>
  <si>
    <t>2.0</t>
  </si>
  <si>
    <t>False</t>
  </si>
  <si>
    <t>{c2263352-148b-4a0a-bf03-f6855a38f8d9}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</si>
  <si>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</si>
  <si>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</si>
  <si>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</si>
  <si>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</si>
  <si>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</si>
  <si>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</si>
  <si>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</si>
  <si>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</si>
  <si>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</si>
  <si>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z025042024-3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</si>
  <si>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</si>
  <si>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</si>
  <si>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Mánesova 1453/75 - rekonstrukce sociálních zařízení</t>
  </si>
  <si>
    <t>0,1</t>
  </si>
  <si>
    <t>KSO:</t>
  </si>
  <si>
    <t>CC-CZ:</t>
  </si>
  <si>
    <t>1</t>
  </si>
  <si>
    <t>Místo:</t>
  </si>
  <si>
    <t xml:space="preserve">Praha </t>
  </si>
  <si>
    <t>Datum:</t>
  </si>
  <si>
    <t>18. 7. 2023</t>
  </si>
  <si>
    <t>Zadavatel:</t>
  </si>
  <si>
    <t>IČ:</t>
  </si>
  <si>
    <t xml:space="preserve"> </t>
  </si>
  <si>
    <t>DIČ:</t>
  </si>
  <si>
    <t>Uchazeč:</t>
  </si>
  <si>
    <t>Vyplň údaj</t>
  </si>
  <si>
    <t>True</t>
  </si>
  <si>
    <t>Projektant:</t>
  </si>
  <si>
    <t>17027331</t>
  </si>
  <si>
    <t>Ing. Jan Krpata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</si>
  <si>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</si>
  <si>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</si>
  <si>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</si>
  <si>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</si>
  <si>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</si>
  <si>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</si>
  <si>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</si>
  <si>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</si>
  <si>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</si>
  <si>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</si>
  <si>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</si>
  <si>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</si>
  <si>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</si>
  <si>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</si>
  <si>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</si>
  <si>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</si>
  <si>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</si>
  <si>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</si>
  <si>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</si>
  <si>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</si>
  <si>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</si>
  <si>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</si>
  <si>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</si>
  <si>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</si>
  <si>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</si>
  <si>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</si>
  <si>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</si>
  <si>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</si>
  <si>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</si>
  <si>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</si>
  <si>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</si>
  <si>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</si>
  <si>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</si>
  <si>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</si>
  <si>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</si>
  <si>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</si>
  <si>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</si>
  <si>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</si>
  <si>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</si>
  <si>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</si>
  <si>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</si>
  <si>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</si>
  <si>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</si>
  <si>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</si>
  <si>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</si>
  <si>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</si>
  <si>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</si>
  <si>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</si>
  <si>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</si>
  <si>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</si>
  <si>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</si>
  <si>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</si>
  <si>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</si>
  <si>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</si>
  <si>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</si>
  <si>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</si>
  <si>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</si>
  <si>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</si>
  <si>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  31 - Zdi podpěrné a volné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</si>
  <si>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</si>
  <si>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</si>
  <si>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</si>
  <si>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</si>
  <si>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</si>
  <si>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</si>
  <si>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</si>
  <si>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</si>
  <si>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</si>
  <si>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</si>
  <si>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</si>
  <si>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</si>
  <si>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</si>
  <si>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</si>
  <si>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</si>
  <si>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</si>
  <si>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</si>
  <si>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</si>
  <si>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740 - Elektromontáže - zkoušky a revize</t>
  </si>
  <si>
    <t xml:space="preserve">    751 - Vzduchotechnika</t>
  </si>
  <si>
    <t xml:space="preserve">    763 - Konstrukce suché výstavby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</si>
  <si>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</si>
  <si>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</si>
  <si>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</si>
  <si>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</si>
  <si>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</si>
  <si>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</si>
  <si>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</si>
  <si>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</si>
  <si>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</si>
  <si>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</si>
  <si>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</si>
  <si>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</si>
  <si>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</si>
  <si>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</si>
  <si>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</si>
  <si>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</si>
  <si>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</si>
  <si>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</si>
  <si>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</si>
  <si>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</si>
  <si>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</si>
  <si>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</si>
  <si>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</si>
  <si>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</si>
  <si>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</si>
  <si>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</si>
  <si>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</si>
  <si>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</si>
  <si>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</si>
  <si>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</si>
  <si>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</si>
  <si>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</si>
  <si>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</si>
  <si>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</si>
  <si>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</si>
  <si>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4</t>
  </si>
  <si>
    <t>-1032699317</t>
  </si>
  <si>
    <t>161101102</t>
  </si>
  <si>
    <t>Svislé přemístění výkopku z horniny tř. 1 až 4 hl výkopu do 4 m</t>
  </si>
  <si>
    <t>-915680076</t>
  </si>
  <si>
    <t>3</t>
  </si>
  <si>
    <t>162201201</t>
  </si>
  <si>
    <t>Vodorovné přemístění do 10 m nošením výkopku z horniny tř. 1 až 4</t>
  </si>
  <si>
    <t>-222573481</t>
  </si>
  <si>
    <t>162201209</t>
  </si>
  <si>
    <t>Příplatek k vodorovnému přemístění nošením ZKD 10 m nošení výkopku z horniny tř. 1 až 4</t>
  </si>
  <si>
    <t>50220827</t>
  </si>
  <si>
    <t>5</t>
  </si>
  <si>
    <t>162201211</t>
  </si>
  <si>
    <t>Vodorovné přemístění výkopku z horniny tř. 1 až 4 stavebním kolečkem do 10 m</t>
  </si>
  <si>
    <t>184935952</t>
  </si>
  <si>
    <t>6</t>
  </si>
  <si>
    <t>167101101</t>
  </si>
  <si>
    <t>Nakládání výkopku z hornin tř. 1 až 4 do 100 m3</t>
  </si>
  <si>
    <t>1109469582</t>
  </si>
  <si>
    <t>7</t>
  </si>
  <si>
    <t>175111101</t>
  </si>
  <si>
    <t>Obsypání potrubí ručně sypaninou bez prohození sítem, uloženou do 3 m</t>
  </si>
  <si>
    <t>1031912857</t>
  </si>
  <si>
    <t>8</t>
  </si>
  <si>
    <t>M</t>
  </si>
  <si>
    <t>58331200</t>
  </si>
  <si>
    <t>štěrkopísek netříděný zásypový</t>
  </si>
  <si>
    <t>t</t>
  </si>
  <si>
    <t>1564925466</t>
  </si>
  <si>
    <t>VV</t>
  </si>
  <si>
    <t>0,7*2 'Přepočtené koeficientem množství</t>
  </si>
  <si>
    <t>Svislé a kompletní konstrukce</t>
  </si>
  <si>
    <t>9</t>
  </si>
  <si>
    <t>317142221</t>
  </si>
  <si>
    <t>Překlady nenosné přímé z pórobetonu v příčkách tl 100 mm pro světlost otvoru do 1010 mm</t>
  </si>
  <si>
    <t>kus</t>
  </si>
  <si>
    <t>1011704129</t>
  </si>
  <si>
    <t>10</t>
  </si>
  <si>
    <t>319201321</t>
  </si>
  <si>
    <t>Vyrovnání nerovného povrchu zdiva tl do 30 mm maltou</t>
  </si>
  <si>
    <t>m2</t>
  </si>
  <si>
    <t>-1462045755</t>
  </si>
  <si>
    <t>11</t>
  </si>
  <si>
    <t>319201321R01</t>
  </si>
  <si>
    <t xml:space="preserve">Vyrovnání nerovného povrchu zdiva tl do 30 mm maltou - po odsekání obkladu </t>
  </si>
  <si>
    <t>-153624290</t>
  </si>
  <si>
    <t>12</t>
  </si>
  <si>
    <t>342272225</t>
  </si>
  <si>
    <t>Příčka z pórobetonových hladkých tvárnic na tenkovrstvou maltu tl 100 mm</t>
  </si>
  <si>
    <t>1714802107</t>
  </si>
  <si>
    <t>13</t>
  </si>
  <si>
    <t>342272245</t>
  </si>
  <si>
    <t>Příčka z pórobetonových hladkých tvárnic na tenkovrstvou maltu tl 150 mm</t>
  </si>
  <si>
    <t>-95634957</t>
  </si>
  <si>
    <t>14</t>
  </si>
  <si>
    <t>346244361</t>
  </si>
  <si>
    <t xml:space="preserve">Zazdívka o tl 65 mm rýh pro vodovodní potrubí </t>
  </si>
  <si>
    <t>194092133</t>
  </si>
  <si>
    <t>92*0,2</t>
  </si>
  <si>
    <t>346244361R01</t>
  </si>
  <si>
    <t xml:space="preserve">Zazdívka o tl 65 mm rýh pro potrubí vytápění </t>
  </si>
  <si>
    <t>-1306652475</t>
  </si>
  <si>
    <t>8*0,2</t>
  </si>
  <si>
    <t>16</t>
  </si>
  <si>
    <t>346244371</t>
  </si>
  <si>
    <t>Zazdívka o tl 140 mm rýh pro kanalizační potrubí</t>
  </si>
  <si>
    <t>-668676737</t>
  </si>
  <si>
    <t>44*0,3</t>
  </si>
  <si>
    <t>17</t>
  </si>
  <si>
    <t>346272111</t>
  </si>
  <si>
    <t>Přizdívky ochranné tl 50 mm z přesných příčkovek hmotnosti 500 kg/m3</t>
  </si>
  <si>
    <t>-293099518</t>
  </si>
  <si>
    <t>18</t>
  </si>
  <si>
    <t>346272111R01</t>
  </si>
  <si>
    <t>Přizdívky ochranné tl 50 mm z přesných příčkovek hmotnosti 500 kg/m3 sokl</t>
  </si>
  <si>
    <t>1898814618</t>
  </si>
  <si>
    <t>19</t>
  </si>
  <si>
    <t>346272236</t>
  </si>
  <si>
    <t>Přizdívka z pórobetonových tvárnic tl 100 mm</t>
  </si>
  <si>
    <t>1630856749</t>
  </si>
  <si>
    <t>31</t>
  </si>
  <si>
    <t>Zdi podpěrné a volné</t>
  </si>
  <si>
    <t>20</t>
  </si>
  <si>
    <t>310237241</t>
  </si>
  <si>
    <t>Zazdívka otvorů pl do 0,25 m2 ve zdivu nadzákladovém tl do 300 mm</t>
  </si>
  <si>
    <t>65636156</t>
  </si>
  <si>
    <t>"K"29+"V"31+"UT"2</t>
  </si>
  <si>
    <t>Vodorovné konstrukce</t>
  </si>
  <si>
    <t>411386621</t>
  </si>
  <si>
    <t xml:space="preserve">Zabetonování prostupů v instal. šachtách směsí pl do 0,25 m2 </t>
  </si>
  <si>
    <t>-2039952166</t>
  </si>
  <si>
    <t>"K"19+"V"10+"UT"13</t>
  </si>
  <si>
    <t>Komunikace pozemní</t>
  </si>
  <si>
    <t>22</t>
  </si>
  <si>
    <t>564752111</t>
  </si>
  <si>
    <t>Podklad z vibrovaného štěrku VŠ tl 150 mm</t>
  </si>
  <si>
    <t>26964434</t>
  </si>
  <si>
    <t>Úpravy povrchů, podlahy a osazování výplní</t>
  </si>
  <si>
    <t>23</t>
  </si>
  <si>
    <t>611131101</t>
  </si>
  <si>
    <t>Cementový postřik vnitřních stropů nanášený celoplošně ručně</t>
  </si>
  <si>
    <t>-813299907</t>
  </si>
  <si>
    <t>"1.PP"3+"1.NP"4+"2.NP"3</t>
  </si>
  <si>
    <t>24</t>
  </si>
  <si>
    <t>611135001</t>
  </si>
  <si>
    <t>Vyrovnání podkladu vnitřních stropů maltou vápenocementovou tl do 10 mm</t>
  </si>
  <si>
    <t>1295745987</t>
  </si>
  <si>
    <t>25</t>
  </si>
  <si>
    <t>611321141</t>
  </si>
  <si>
    <t>Vápenocementová omítka štuková dvouvrstvá vnitřních stropů rovných nanášená ručně</t>
  </si>
  <si>
    <t>-502246916</t>
  </si>
  <si>
    <t>26</t>
  </si>
  <si>
    <t>612131101</t>
  </si>
  <si>
    <t>Cementový postřik vnitřních stěn nanášený celoplošně ručně</t>
  </si>
  <si>
    <t>-1937492813</t>
  </si>
  <si>
    <t>"pod obklady"826,7+"pod nové omítky"180</t>
  </si>
  <si>
    <t>27</t>
  </si>
  <si>
    <t>612135001</t>
  </si>
  <si>
    <t>Vyrovnání podkladu vnitřních stěn maltou vápenocementovou tl do 10 mm</t>
  </si>
  <si>
    <t>1676383625</t>
  </si>
  <si>
    <t>"pod obklady"826,7</t>
  </si>
  <si>
    <t>28</t>
  </si>
  <si>
    <t>612135101</t>
  </si>
  <si>
    <t>Hrubá výplň rýh ve stěnách maltou jakékoli šířky rýhy</t>
  </si>
  <si>
    <t>534808085</t>
  </si>
  <si>
    <t>18,4+1,6+13,2</t>
  </si>
  <si>
    <t>29</t>
  </si>
  <si>
    <t>612321141</t>
  </si>
  <si>
    <t>Vápenocementová omítka štuková dvouvrstvá vnitřních stěn nanášená ručně</t>
  </si>
  <si>
    <t>426706593</t>
  </si>
  <si>
    <t>30</t>
  </si>
  <si>
    <t>612325225</t>
  </si>
  <si>
    <t>Vápenocementová štuková omítka malých ploch do 4,0 m2 na stěnách</t>
  </si>
  <si>
    <t>-608500106</t>
  </si>
  <si>
    <t>"chodby 2.-6.NP"3*5</t>
  </si>
  <si>
    <t>619991001</t>
  </si>
  <si>
    <t>Zakrytí podlah fólií přilepenou lepící páskou</t>
  </si>
  <si>
    <t>1169692762</t>
  </si>
  <si>
    <t>"kuchyňka"4</t>
  </si>
  <si>
    <t>"chodby 1.NP"3*6+"chodby 2.-6.NP"3*25*6+"schodiště"7*6*6</t>
  </si>
  <si>
    <t>Součet</t>
  </si>
  <si>
    <t>32</t>
  </si>
  <si>
    <t>619991001R01</t>
  </si>
  <si>
    <t xml:space="preserve">Zakrytí podlah deskami - ochrana chodeb proti poškození </t>
  </si>
  <si>
    <t>-1170785541</t>
  </si>
  <si>
    <t>324*1,1</t>
  </si>
  <si>
    <t>33</t>
  </si>
  <si>
    <t>619991011</t>
  </si>
  <si>
    <t>Obalení konstrukcí a prvků fólií přilepenou lepící páskou</t>
  </si>
  <si>
    <t>1810408792</t>
  </si>
  <si>
    <t>"2.NP sklady"20+"chodby"25*2*2</t>
  </si>
  <si>
    <t>34</t>
  </si>
  <si>
    <t>622143003</t>
  </si>
  <si>
    <t>Montáž omítkových plastových nebo pozinkovaných rohových profilů s tkaninou</t>
  </si>
  <si>
    <t>m</t>
  </si>
  <si>
    <t>-566536509</t>
  </si>
  <si>
    <t>5*2"m"</t>
  </si>
  <si>
    <t>35</t>
  </si>
  <si>
    <t>590514820</t>
  </si>
  <si>
    <t xml:space="preserve">lišta rohová Al ,cca 10/15 cm </t>
  </si>
  <si>
    <t>1940251016</t>
  </si>
  <si>
    <t>9,52380952380949*1,05 'Přepočtené koeficientem množství</t>
  </si>
  <si>
    <t>36</t>
  </si>
  <si>
    <t>631311124</t>
  </si>
  <si>
    <t>Mazanina tl do 120 mm z betonu prostého tř. C 16/20</t>
  </si>
  <si>
    <t>1929851663</t>
  </si>
  <si>
    <t>"kanalizace"0,2*0,2*0,2</t>
  </si>
  <si>
    <t>37</t>
  </si>
  <si>
    <t>631319012</t>
  </si>
  <si>
    <t>Příplatek k mazanině tl do 120 mm za přehlazení povrchu</t>
  </si>
  <si>
    <t>-2042697657</t>
  </si>
  <si>
    <t>38</t>
  </si>
  <si>
    <t>642942721</t>
  </si>
  <si>
    <t>Osazování zárubní nebo rámů dveřních kovových do 4 m2 na montážní pěnu</t>
  </si>
  <si>
    <t>-24387446</t>
  </si>
  <si>
    <t>39</t>
  </si>
  <si>
    <t>55331565</t>
  </si>
  <si>
    <t>zárubeň jednokřídlá ocelová pro zdění s protipožární úpravou tl stěny 160-200mm rozměru 600/1970, 2100mm</t>
  </si>
  <si>
    <t>-1440360967</t>
  </si>
  <si>
    <t>40</t>
  </si>
  <si>
    <t>55331566</t>
  </si>
  <si>
    <t>zárubeň jednokřídlá ocelová pro zdění s protipožární úpravou tl stěny 160-200mm rozměru 700/1970, 2100mm</t>
  </si>
  <si>
    <t>979537732</t>
  </si>
  <si>
    <t>41</t>
  </si>
  <si>
    <t>55331567</t>
  </si>
  <si>
    <t>zárubeň jednokřídlá ocelová pro zdění s protipožární úpravou tl stěny 160-200mm rozměru 800/1970, 2100mm</t>
  </si>
  <si>
    <t>-1505957115</t>
  </si>
  <si>
    <t>Ostatní konstrukce a práce-bourání</t>
  </si>
  <si>
    <t>42</t>
  </si>
  <si>
    <t>943311811</t>
  </si>
  <si>
    <t>Demontáž lešení pomocného pro objekty pozemních staveb s lešeňovou podlahou v do 1,9 m zatížení do 150 kg/m2</t>
  </si>
  <si>
    <t>-322819387</t>
  </si>
  <si>
    <t>43</t>
  </si>
  <si>
    <t>949101111</t>
  </si>
  <si>
    <t>Lešení pomocné pro objekty pozemních staveb s lešeňovou podlahou v do 1,9 m zatížení do 150 kg/m2</t>
  </si>
  <si>
    <t>-1273397862</t>
  </si>
  <si>
    <t>"plocha"102*1,5*1,5</t>
  </si>
  <si>
    <t>44</t>
  </si>
  <si>
    <t>952901111</t>
  </si>
  <si>
    <t>Vyčištění budov bytové a občanské výstavby při výšce podlaží do 4 m</t>
  </si>
  <si>
    <t>-1430227516</t>
  </si>
  <si>
    <t>"zakrytí"724+"plocha"102,2</t>
  </si>
  <si>
    <t>45</t>
  </si>
  <si>
    <t>952902221</t>
  </si>
  <si>
    <t>Čištění budov zametením chodeb a schodišť</t>
  </si>
  <si>
    <t>983850313</t>
  </si>
  <si>
    <t>724*5</t>
  </si>
  <si>
    <t>46</t>
  </si>
  <si>
    <t>962022390</t>
  </si>
  <si>
    <t>Bourání zdiva nadzákladového na MV nebo MVC do 1 m3</t>
  </si>
  <si>
    <t>-1466110459</t>
  </si>
  <si>
    <t>47</t>
  </si>
  <si>
    <t>962032240</t>
  </si>
  <si>
    <t>Bourání zdiva z cihel pálených nebo vápenopískových na MC do 1m3</t>
  </si>
  <si>
    <t>285099492</t>
  </si>
  <si>
    <t>"příčka"274,4*0,1</t>
  </si>
  <si>
    <t>48</t>
  </si>
  <si>
    <t>965042121</t>
  </si>
  <si>
    <t>Bourání podkladů pod dlažby nebo mazanin betonových tl do 100 mm pl do 1 m2</t>
  </si>
  <si>
    <t>-414669043</t>
  </si>
  <si>
    <t>49</t>
  </si>
  <si>
    <t>968062455</t>
  </si>
  <si>
    <t>Vybourání dveřních zárubní pl do 2 m2</t>
  </si>
  <si>
    <t>1590776755</t>
  </si>
  <si>
    <t>50</t>
  </si>
  <si>
    <t>969011121</t>
  </si>
  <si>
    <t>Vybourání vodovodního vedení DN do 52</t>
  </si>
  <si>
    <t>-687484907</t>
  </si>
  <si>
    <t>"připoj"209+"stoupací"150</t>
  </si>
  <si>
    <t>51</t>
  </si>
  <si>
    <t>969021111</t>
  </si>
  <si>
    <t>Vybourání kanalizačního potrubí DN do 100</t>
  </si>
  <si>
    <t>304008377</t>
  </si>
  <si>
    <t>52</t>
  </si>
  <si>
    <t>969021121</t>
  </si>
  <si>
    <t>Vybourání kanalizačního potrubí DN do 200</t>
  </si>
  <si>
    <t>1133202157</t>
  </si>
  <si>
    <t>53</t>
  </si>
  <si>
    <t>971033441</t>
  </si>
  <si>
    <t>Vybourání otvorů ve zdivu cihelném pl do 0,25 m2 na MVC nebo MV tl do 300 mm</t>
  </si>
  <si>
    <t>871189547</t>
  </si>
  <si>
    <t>54</t>
  </si>
  <si>
    <t>972055341</t>
  </si>
  <si>
    <t>Vybourání otvorů ve stropech z ŽB prefabrikátů pl do 0,25 m2 tl přes 120 mm</t>
  </si>
  <si>
    <t>689587310</t>
  </si>
  <si>
    <t>55</t>
  </si>
  <si>
    <t>973031345</t>
  </si>
  <si>
    <t>Vysekání kapes ve zdivu cihelném na MV nebo MVC pl do 0,25 m2 hl do 300 mm</t>
  </si>
  <si>
    <t>-1895693994</t>
  </si>
  <si>
    <t>"uzávěry"2+"pisoáry"5</t>
  </si>
  <si>
    <t>56</t>
  </si>
  <si>
    <t>974031144</t>
  </si>
  <si>
    <t>Vysekání rýh ve zdivu cihelném hl do 70 mm š do 150 mm</t>
  </si>
  <si>
    <t>652688078</t>
  </si>
  <si>
    <t>"V"92+"UT"8</t>
  </si>
  <si>
    <t>57</t>
  </si>
  <si>
    <t>974031165</t>
  </si>
  <si>
    <t>Vysekání rýh ve zdivu cihelném hl do 150 mm š do 200 mm</t>
  </si>
  <si>
    <t>-129088912</t>
  </si>
  <si>
    <t>"K"44</t>
  </si>
  <si>
    <t>58</t>
  </si>
  <si>
    <t>974082113</t>
  </si>
  <si>
    <t>Vysekání rýh pro vodiče v omítce stěn š do 50 mm - el.</t>
  </si>
  <si>
    <t>170762615</t>
  </si>
  <si>
    <t>59</t>
  </si>
  <si>
    <t>974082173</t>
  </si>
  <si>
    <t>Vysekání rýh pro vodiče v omítce MV nebo MVC stropů š do 50 mm</t>
  </si>
  <si>
    <t>-1028135425</t>
  </si>
  <si>
    <t>60</t>
  </si>
  <si>
    <t>977151121</t>
  </si>
  <si>
    <t>Jádrové vrty diamantovými korunkami do D 120 mm do stavebních materiálů</t>
  </si>
  <si>
    <t>-1896932658</t>
  </si>
  <si>
    <t>"K50"3*0,4+"V"10*0,4+"UT"13*0,4</t>
  </si>
  <si>
    <t>61</t>
  </si>
  <si>
    <t>977151128</t>
  </si>
  <si>
    <t xml:space="preserve">Jádrové vrty diamantovými korunkami do D 300 mm </t>
  </si>
  <si>
    <t>-133090383</t>
  </si>
  <si>
    <t>"VZT"7*0,4</t>
  </si>
  <si>
    <t>62</t>
  </si>
  <si>
    <t>978013191</t>
  </si>
  <si>
    <t>Otlučení vnitřních omítek stěn stěn o rozsahu do 100 %</t>
  </si>
  <si>
    <t>508835520</t>
  </si>
  <si>
    <t>271,6+30</t>
  </si>
  <si>
    <t>63</t>
  </si>
  <si>
    <t>978011191</t>
  </si>
  <si>
    <t>Otlučení vnitřních omítek stropů o rozsahu do 100 %</t>
  </si>
  <si>
    <t>-2045333201</t>
  </si>
  <si>
    <t>997</t>
  </si>
  <si>
    <t>Přesun sutě</t>
  </si>
  <si>
    <t>64</t>
  </si>
  <si>
    <t>997006004</t>
  </si>
  <si>
    <t>Pytlování nebezpečného odpadu s obsahem azbestu</t>
  </si>
  <si>
    <t>-165888656</t>
  </si>
  <si>
    <t>65</t>
  </si>
  <si>
    <t>997013215</t>
  </si>
  <si>
    <t>Vnitrostaveništní doprava suti a vybouraných hmot pro budovy v do 18 m ručně</t>
  </si>
  <si>
    <t>-1731175729</t>
  </si>
  <si>
    <t>66</t>
  </si>
  <si>
    <t>997013501</t>
  </si>
  <si>
    <t>Odvoz suti na skládku a vybouraných hmot nebo meziskládku do 30 km se složením</t>
  </si>
  <si>
    <t>446032485</t>
  </si>
  <si>
    <t>67</t>
  </si>
  <si>
    <t>997013821</t>
  </si>
  <si>
    <t>Poplatek za uložení stavebního odpadu s azbestem na skládce (skládkovné)</t>
  </si>
  <si>
    <t>-497783896</t>
  </si>
  <si>
    <t>68</t>
  </si>
  <si>
    <t>997013831</t>
  </si>
  <si>
    <t>Poplatek za uložení stavebního směsného odpadu na skládce (skládkovné)</t>
  </si>
  <si>
    <t>697965280</t>
  </si>
  <si>
    <t>998</t>
  </si>
  <si>
    <t>Přesun hmot</t>
  </si>
  <si>
    <t>69</t>
  </si>
  <si>
    <t>998018002</t>
  </si>
  <si>
    <t>Přesun hmot ruční pro budovy v do 12 m</t>
  </si>
  <si>
    <t>733940891</t>
  </si>
  <si>
    <t>PSV</t>
  </si>
  <si>
    <t>Práce a dodávky PSV</t>
  </si>
  <si>
    <t>711</t>
  </si>
  <si>
    <t>Izolace proti vodě, vlhkosti a plynům</t>
  </si>
  <si>
    <t>70</t>
  </si>
  <si>
    <t>711113111</t>
  </si>
  <si>
    <t xml:space="preserve">Izolace proti vlhkosti na vodorovné ploše za studena emulzí </t>
  </si>
  <si>
    <t>-754366027</t>
  </si>
  <si>
    <t>"sprchy"4</t>
  </si>
  <si>
    <t>71</t>
  </si>
  <si>
    <t>711113121</t>
  </si>
  <si>
    <t xml:space="preserve">Izolace proti  vlhkosti na svislé ploše za studena emulzí </t>
  </si>
  <si>
    <t>-1731684563</t>
  </si>
  <si>
    <t>"sprchy"(1,5+1,5)*2</t>
  </si>
  <si>
    <t>712</t>
  </si>
  <si>
    <t>Povlakové krytiny</t>
  </si>
  <si>
    <t>72</t>
  </si>
  <si>
    <t>712921932</t>
  </si>
  <si>
    <t>Provedení údržby průniků povlakové krytiny vpustí, ventilací a komínů za horka nátěrem asfaltovým</t>
  </si>
  <si>
    <t>-1570673097</t>
  </si>
  <si>
    <t>73</t>
  </si>
  <si>
    <t>24638020</t>
  </si>
  <si>
    <t>tmel bitumenový izolační trvale pružný</t>
  </si>
  <si>
    <t>kg</t>
  </si>
  <si>
    <t>1955831658</t>
  </si>
  <si>
    <t>333,333333333333*0,0015 'Přepočtené koeficientem množství</t>
  </si>
  <si>
    <t>74</t>
  </si>
  <si>
    <t>712961901</t>
  </si>
  <si>
    <t>Provedení údržby průniků povlakové krytiny vpustí, ventilací nebo komínů fólií přilepenou zplna</t>
  </si>
  <si>
    <t>-602952211</t>
  </si>
  <si>
    <t>75</t>
  </si>
  <si>
    <t>27244114</t>
  </si>
  <si>
    <t>pryž těsnící š 1400mm tl 3mm</t>
  </si>
  <si>
    <t>1113985532</t>
  </si>
  <si>
    <t>76</t>
  </si>
  <si>
    <t>712963703</t>
  </si>
  <si>
    <t>Provedení povlakové krytiny zesílením spár fólií rš 500 mm přilepenou v plné ploše</t>
  </si>
  <si>
    <t>-1050381939</t>
  </si>
  <si>
    <t>1,5*2</t>
  </si>
  <si>
    <t>77</t>
  </si>
  <si>
    <t>28342413</t>
  </si>
  <si>
    <t>fólie hydroizolační střešní mPVC s nakašírovaným PES rounem určená k lepení tl 2,0mm (účinná tloušťka)</t>
  </si>
  <si>
    <t>-1418587642</t>
  </si>
  <si>
    <t>3,63636363636364*0,55 'Přepočtené koeficientem množství</t>
  </si>
  <si>
    <t>78</t>
  </si>
  <si>
    <t>59071067</t>
  </si>
  <si>
    <t>tmel bitumenový plastoelastický</t>
  </si>
  <si>
    <t>litr</t>
  </si>
  <si>
    <t>1545620349</t>
  </si>
  <si>
    <t>713</t>
  </si>
  <si>
    <t>Izolace tepelné</t>
  </si>
  <si>
    <t>79</t>
  </si>
  <si>
    <t>713471211</t>
  </si>
  <si>
    <t>Montáž tepelné izolace potrubí snímatelnými pouzdry na suchý zip</t>
  </si>
  <si>
    <t>1767831571</t>
  </si>
  <si>
    <t>"UT"55</t>
  </si>
  <si>
    <t>80</t>
  </si>
  <si>
    <t>MLT.I00000803</t>
  </si>
  <si>
    <t>izolace potrubí do 35 x 20 mm - vytápění</t>
  </si>
  <si>
    <t>1278402523</t>
  </si>
  <si>
    <t>721</t>
  </si>
  <si>
    <t>Zdravotechnika - vnitřní kanalizace</t>
  </si>
  <si>
    <t>81</t>
  </si>
  <si>
    <t>721100906</t>
  </si>
  <si>
    <t>Přetěsnění potrubí hrdlového do DN 200</t>
  </si>
  <si>
    <t>-1936933237</t>
  </si>
  <si>
    <t>82</t>
  </si>
  <si>
    <t>721140802</t>
  </si>
  <si>
    <t>Demontáž potrubí litinové do DN 100</t>
  </si>
  <si>
    <t>-1127791571</t>
  </si>
  <si>
    <t>4*25</t>
  </si>
  <si>
    <t>83</t>
  </si>
  <si>
    <t>721140806</t>
  </si>
  <si>
    <t>Demontáž potrubí litinové do DN 200</t>
  </si>
  <si>
    <t>-1908315537</t>
  </si>
  <si>
    <t>84</t>
  </si>
  <si>
    <t>721140915</t>
  </si>
  <si>
    <t>Potrubí litinové propojení potrubí DN 100</t>
  </si>
  <si>
    <t>557328159</t>
  </si>
  <si>
    <t>85</t>
  </si>
  <si>
    <t>721140916</t>
  </si>
  <si>
    <t>Potrubí litinové propojení potrubí DN 125</t>
  </si>
  <si>
    <t>-995891886</t>
  </si>
  <si>
    <t>86</t>
  </si>
  <si>
    <t>721160806</t>
  </si>
  <si>
    <t>1160304963</t>
  </si>
  <si>
    <t>87</t>
  </si>
  <si>
    <t>721171803</t>
  </si>
  <si>
    <t>Demontáž potrubí z PVC do D 75</t>
  </si>
  <si>
    <t>-896254557</t>
  </si>
  <si>
    <t>88</t>
  </si>
  <si>
    <t>721174025</t>
  </si>
  <si>
    <t>Potrubí kanalizační z PP odpadní DN 100</t>
  </si>
  <si>
    <t>-1346624788</t>
  </si>
  <si>
    <t>89</t>
  </si>
  <si>
    <t>721174042</t>
  </si>
  <si>
    <t>Potrubí kanalizační z PP připojovací DN 40</t>
  </si>
  <si>
    <t>478126232</t>
  </si>
  <si>
    <t>90</t>
  </si>
  <si>
    <t>721174042R01</t>
  </si>
  <si>
    <t>Potrubí kanalizační z PP připojovací DN 32</t>
  </si>
  <si>
    <t>207115624</t>
  </si>
  <si>
    <t>91</t>
  </si>
  <si>
    <t>721174043</t>
  </si>
  <si>
    <t>Potrubí kanalizační z PP připojovací DN 50</t>
  </si>
  <si>
    <t>1909422217</t>
  </si>
  <si>
    <t>92</t>
  </si>
  <si>
    <t>721174045</t>
  </si>
  <si>
    <t>Potrubí kanalizační z PP připojovací DN 100</t>
  </si>
  <si>
    <t>-793737154</t>
  </si>
  <si>
    <t>93</t>
  </si>
  <si>
    <t>721174063</t>
  </si>
  <si>
    <t>Potrubí kanalizační z PP větrací DN 110</t>
  </si>
  <si>
    <t>-393385275</t>
  </si>
  <si>
    <t>94</t>
  </si>
  <si>
    <t>721175012</t>
  </si>
  <si>
    <t>Potrubí kanalizační plastové odpadní zvuk tlumící vícevrstvé DN 100</t>
  </si>
  <si>
    <t>443057613</t>
  </si>
  <si>
    <t>95</t>
  </si>
  <si>
    <t>MLT.I00002300</t>
  </si>
  <si>
    <t>izolace potrubí protihluková Sonik DN110</t>
  </si>
  <si>
    <t>-1772648302</t>
  </si>
  <si>
    <t>96</t>
  </si>
  <si>
    <t>721175013</t>
  </si>
  <si>
    <t>Potrubí kanalizační plastové odpadní odhlučněné dvouvrstvé DN 125</t>
  </si>
  <si>
    <t>-858992038</t>
  </si>
  <si>
    <t>97</t>
  </si>
  <si>
    <t>721194104</t>
  </si>
  <si>
    <t>Vyvedení a upevnění odpadních výpustek DN 40</t>
  </si>
  <si>
    <t>-106143426</t>
  </si>
  <si>
    <t>98</t>
  </si>
  <si>
    <t>721194105</t>
  </si>
  <si>
    <t>Vyvedení a upevnění odpadních výpustek DN 50</t>
  </si>
  <si>
    <t>-583952168</t>
  </si>
  <si>
    <t>99</t>
  </si>
  <si>
    <t>721194109</t>
  </si>
  <si>
    <t>Vyvedení a upevnění odpadních výpustek DN 100</t>
  </si>
  <si>
    <t>1029842841</t>
  </si>
  <si>
    <t>100</t>
  </si>
  <si>
    <t>721226512R01</t>
  </si>
  <si>
    <t>Zápachová uzávěrka podomítková pro odvod kondenzátu HL138</t>
  </si>
  <si>
    <t>482745068</t>
  </si>
  <si>
    <t>101</t>
  </si>
  <si>
    <t>721259105</t>
  </si>
  <si>
    <t>Montáž tvarovky DN 100</t>
  </si>
  <si>
    <t>-491212535</t>
  </si>
  <si>
    <t>102</t>
  </si>
  <si>
    <t>PPL.HTRE100</t>
  </si>
  <si>
    <t>Kus čístící Pipelife HT 100 mm z PP,  běžný vnitřní odpadní systém dle EN 1451</t>
  </si>
  <si>
    <t>-1604068335</t>
  </si>
  <si>
    <t>103</t>
  </si>
  <si>
    <t>721259106</t>
  </si>
  <si>
    <t>Montáž tvarovky DN 125</t>
  </si>
  <si>
    <t>2093665960</t>
  </si>
  <si>
    <t>104</t>
  </si>
  <si>
    <t>28611088</t>
  </si>
  <si>
    <t>čistící kus odpadního systému tlumící zvuk DN 125</t>
  </si>
  <si>
    <t>-161655774</t>
  </si>
  <si>
    <t>105</t>
  </si>
  <si>
    <t>721263121</t>
  </si>
  <si>
    <t>Klapka zpětná s automat. a nouz. uzávěrem DN 110 HL710.1 dvojitá</t>
  </si>
  <si>
    <t>-1207981923</t>
  </si>
  <si>
    <t>106</t>
  </si>
  <si>
    <t>998721103</t>
  </si>
  <si>
    <t>Přesun hmot tonážní pro vnitřní kanalizace v objektech v do 24 m</t>
  </si>
  <si>
    <t>-1321928741</t>
  </si>
  <si>
    <t>107</t>
  </si>
  <si>
    <t>998721181</t>
  </si>
  <si>
    <t>Příplatek k přesunu hmot tonážní 721 prováděný bez použití mechanizace</t>
  </si>
  <si>
    <t>292709538</t>
  </si>
  <si>
    <t>722</t>
  </si>
  <si>
    <t>Zdravotechnika - vnitřní vodovod</t>
  </si>
  <si>
    <t>108</t>
  </si>
  <si>
    <t>722131933</t>
  </si>
  <si>
    <t>Potrubí propojení potrubí DN 25</t>
  </si>
  <si>
    <t>-938385792</t>
  </si>
  <si>
    <t>109</t>
  </si>
  <si>
    <t>722170804</t>
  </si>
  <si>
    <t>Demontáž rozvodů vody z plastů do D 50</t>
  </si>
  <si>
    <t>-838502255</t>
  </si>
  <si>
    <t>110</t>
  </si>
  <si>
    <t>722174022</t>
  </si>
  <si>
    <t>Potrubí vodovodní plastové PPRCT svar polyfuze PN 20 D 20 mm</t>
  </si>
  <si>
    <t>486600572</t>
  </si>
  <si>
    <t>"připoj SV a TV"215+"stoup TV"50+"ležaté TV"11+"1.PP SV+TV"6</t>
  </si>
  <si>
    <t>111</t>
  </si>
  <si>
    <t>722174024</t>
  </si>
  <si>
    <t>Potrubí vodovodní plastové PPRCT svar polyfuze PN 20 D 32 mm</t>
  </si>
  <si>
    <t>1285561748</t>
  </si>
  <si>
    <t>"stoup SV a TV"5+50+"lež SV a TV"8+8</t>
  </si>
  <si>
    <t>112</t>
  </si>
  <si>
    <t>722181126</t>
  </si>
  <si>
    <t>Objímka do DN 50 mm</t>
  </si>
  <si>
    <t>-700208246</t>
  </si>
  <si>
    <t>"konzoly"10*3+"stoupačky"5*2*3*2</t>
  </si>
  <si>
    <t>113</t>
  </si>
  <si>
    <t>722181211</t>
  </si>
  <si>
    <t>Tepelně izolační trubice z PE tl do 6 mm DN do 22 mm - připojovací</t>
  </si>
  <si>
    <t>-314001953</t>
  </si>
  <si>
    <t>114</t>
  </si>
  <si>
    <t>722181232</t>
  </si>
  <si>
    <t>Termoizolačni trubice z PE tl do 13 mm DN do 45 mm - potrubí SV</t>
  </si>
  <si>
    <t>-51992975</t>
  </si>
  <si>
    <t>115</t>
  </si>
  <si>
    <t>722181242</t>
  </si>
  <si>
    <t xml:space="preserve">Tepelně izolační trubice z PE tl do 20 mm DN do 42 mm - potrubí TV </t>
  </si>
  <si>
    <t>871063069</t>
  </si>
  <si>
    <t>116</t>
  </si>
  <si>
    <t>722181812</t>
  </si>
  <si>
    <t>Demontáž plstěných pásů z trub do D 50</t>
  </si>
  <si>
    <t>2108135225</t>
  </si>
  <si>
    <t>117</t>
  </si>
  <si>
    <t>722182011</t>
  </si>
  <si>
    <t>Podpůrný žlab pro potrubí D 20</t>
  </si>
  <si>
    <t>158702434</t>
  </si>
  <si>
    <t>118</t>
  </si>
  <si>
    <t>722182013</t>
  </si>
  <si>
    <t>Podpůrný žlab pro potrubí D 32</t>
  </si>
  <si>
    <t>625199681</t>
  </si>
  <si>
    <t>119</t>
  </si>
  <si>
    <t>722190401</t>
  </si>
  <si>
    <t>Vyvedení a upevnění výpustku do DN 25</t>
  </si>
  <si>
    <t>1021549686</t>
  </si>
  <si>
    <t>120</t>
  </si>
  <si>
    <t>722190901</t>
  </si>
  <si>
    <t>Uzavření nebo otevření vodovodního potrubí při opravách</t>
  </si>
  <si>
    <t>307578741</t>
  </si>
  <si>
    <t>121</t>
  </si>
  <si>
    <t>722220152</t>
  </si>
  <si>
    <t>Nástěnka závitová plastová PPR PN 20 DN 20 x G 1/2</t>
  </si>
  <si>
    <t>-568271999</t>
  </si>
  <si>
    <t>122</t>
  </si>
  <si>
    <t>722220161</t>
  </si>
  <si>
    <t>Nástěnný komplet plastový PPR PN 20 DN 20 x G 1/2</t>
  </si>
  <si>
    <t>1240772496</t>
  </si>
  <si>
    <t>123</t>
  </si>
  <si>
    <t>722220231</t>
  </si>
  <si>
    <t>Přechodka dGK PPR PN 20 D 20 x G 1/2 s kovovým vnitřním závitem</t>
  </si>
  <si>
    <t>566441730</t>
  </si>
  <si>
    <t>124</t>
  </si>
  <si>
    <t>722220233</t>
  </si>
  <si>
    <t>Přechodka dGK PPR PN 20 D 32 x G 1 s kovovým vnitřním závitem</t>
  </si>
  <si>
    <t>-216687290</t>
  </si>
  <si>
    <t>125</t>
  </si>
  <si>
    <t>722220851</t>
  </si>
  <si>
    <t>Demontáž armatur závitových s jedním závitem G do 3/4</t>
  </si>
  <si>
    <t>-427412197</t>
  </si>
  <si>
    <t>126</t>
  </si>
  <si>
    <t>722220862</t>
  </si>
  <si>
    <t>Demontáž armatur závitových se dvěma závity G do 5/4</t>
  </si>
  <si>
    <t>-284910249</t>
  </si>
  <si>
    <t>127</t>
  </si>
  <si>
    <t>722224115</t>
  </si>
  <si>
    <t>Kohout plnicí nebo vypouštěcí G 1/2 PN 10 s jedním závitem</t>
  </si>
  <si>
    <t>992134723</t>
  </si>
  <si>
    <t>128</t>
  </si>
  <si>
    <t>722232122</t>
  </si>
  <si>
    <t>Kohout kulový přímý G 1/2 PN 42 do 185°C plnoprůtokový s koulí vnitřní závit</t>
  </si>
  <si>
    <t>867931793</t>
  </si>
  <si>
    <t>129</t>
  </si>
  <si>
    <t>722232124</t>
  </si>
  <si>
    <t>Kohout kulový přímý G 1 PN 42 do 185°C plnoprůtokový s koulí vnitřní závit</t>
  </si>
  <si>
    <t>2028571285</t>
  </si>
  <si>
    <t>130</t>
  </si>
  <si>
    <t>722239101</t>
  </si>
  <si>
    <t>Montáž armatur vodovodních se dvěma závity G 1/2</t>
  </si>
  <si>
    <t>981414509</t>
  </si>
  <si>
    <t>131</t>
  </si>
  <si>
    <t>42210770R01</t>
  </si>
  <si>
    <t>ventil s regulační přímý DN 15 termostatický (MTCV)</t>
  </si>
  <si>
    <t>-1480560035</t>
  </si>
  <si>
    <t>132</t>
  </si>
  <si>
    <t>722290226</t>
  </si>
  <si>
    <t>Zkouška těsnosti vodovodního potrubí závitového do DN 50</t>
  </si>
  <si>
    <t>1764773458</t>
  </si>
  <si>
    <t>133</t>
  </si>
  <si>
    <t>722290234</t>
  </si>
  <si>
    <t>Proplach vodovodního potrubí do DN 80</t>
  </si>
  <si>
    <t>1943148162</t>
  </si>
  <si>
    <t>134</t>
  </si>
  <si>
    <t>998722103</t>
  </si>
  <si>
    <t>Přesun hmot tonážní tonážní pro vnitřní vodovod v objektech v do 24 m</t>
  </si>
  <si>
    <t>-1123781567</t>
  </si>
  <si>
    <t>135</t>
  </si>
  <si>
    <t>998722181</t>
  </si>
  <si>
    <t>Příplatek k přesunu hmot tonážní 722 prováděný bez použití mechanizace</t>
  </si>
  <si>
    <t>1620797902</t>
  </si>
  <si>
    <t>725</t>
  </si>
  <si>
    <t>Zdravotechnika - zařizovací předměty</t>
  </si>
  <si>
    <t>136</t>
  </si>
  <si>
    <t>725110811</t>
  </si>
  <si>
    <t>Demontáž klozetů splachovací s nádrží</t>
  </si>
  <si>
    <t>-312593524</t>
  </si>
  <si>
    <t>137</t>
  </si>
  <si>
    <t>725119123</t>
  </si>
  <si>
    <t>Montáž klozetových mís závěsných na nosné stěny</t>
  </si>
  <si>
    <t>-2058330909</t>
  </si>
  <si>
    <t>138</t>
  </si>
  <si>
    <t>642360210</t>
  </si>
  <si>
    <t>klozet keramický závěsný hluboké splachování bílý</t>
  </si>
  <si>
    <t>-791720939</t>
  </si>
  <si>
    <t>139</t>
  </si>
  <si>
    <t>551673810</t>
  </si>
  <si>
    <t>sedátko klozetové s poklopem duroplastové  bílé</t>
  </si>
  <si>
    <t>-886696416</t>
  </si>
  <si>
    <t>140</t>
  </si>
  <si>
    <t>725122813</t>
  </si>
  <si>
    <t>Demontáž pisoárových stání s nádrží a jedním záchodkem</t>
  </si>
  <si>
    <t>400722158</t>
  </si>
  <si>
    <t>141</t>
  </si>
  <si>
    <t>725129101</t>
  </si>
  <si>
    <t>Montáž pisoáru keramického</t>
  </si>
  <si>
    <t>-302537600</t>
  </si>
  <si>
    <t>142</t>
  </si>
  <si>
    <t>64251327</t>
  </si>
  <si>
    <t>pisoár keramický automatický s infračerveným splachovačem bateriové napájení</t>
  </si>
  <si>
    <t>-857796196</t>
  </si>
  <si>
    <t>143</t>
  </si>
  <si>
    <t>725210821</t>
  </si>
  <si>
    <t>Demontáž umyvadel bez výtokových armatur</t>
  </si>
  <si>
    <t>-1411758990</t>
  </si>
  <si>
    <t>144</t>
  </si>
  <si>
    <t>725219102</t>
  </si>
  <si>
    <t>Montáž umyvadla připevněného na šrouby do zdiva</t>
  </si>
  <si>
    <t>-607639408</t>
  </si>
  <si>
    <t>145</t>
  </si>
  <si>
    <t>642110310</t>
  </si>
  <si>
    <t>umyvadlo keramické závěsné 55 cm bílé</t>
  </si>
  <si>
    <t>1207752795</t>
  </si>
  <si>
    <t>146</t>
  </si>
  <si>
    <t>64221031</t>
  </si>
  <si>
    <t>umývátko keramické stěnové bílé 400x220mm</t>
  </si>
  <si>
    <t>80679120</t>
  </si>
  <si>
    <t>147</t>
  </si>
  <si>
    <t>642110340</t>
  </si>
  <si>
    <t>kryt na sifon bílý</t>
  </si>
  <si>
    <t>1180518585</t>
  </si>
  <si>
    <t>148</t>
  </si>
  <si>
    <t>725220842</t>
  </si>
  <si>
    <t>Demontáž van ocelových volně stojících</t>
  </si>
  <si>
    <t>-200720052</t>
  </si>
  <si>
    <t>149</t>
  </si>
  <si>
    <t>725240811</t>
  </si>
  <si>
    <t>Demontáž kabin sprchových bez výtokových armatur</t>
  </si>
  <si>
    <t>-221820711</t>
  </si>
  <si>
    <t>150</t>
  </si>
  <si>
    <t>725240812</t>
  </si>
  <si>
    <t>Demontáž vaniček sprchových bez výtokových armatur</t>
  </si>
  <si>
    <t>1190091676</t>
  </si>
  <si>
    <t>151</t>
  </si>
  <si>
    <t>725243902</t>
  </si>
  <si>
    <t>Montáž boxu sprchového</t>
  </si>
  <si>
    <t>995240566</t>
  </si>
  <si>
    <t>152</t>
  </si>
  <si>
    <t>55484201</t>
  </si>
  <si>
    <t>kout sprchový čtvrtkruh zasouvací v 1850mm 900mm</t>
  </si>
  <si>
    <t>-1468781242</t>
  </si>
  <si>
    <t>153</t>
  </si>
  <si>
    <t>725249101</t>
  </si>
  <si>
    <t>Montáž vaničky sprchové</t>
  </si>
  <si>
    <t>-2132356995</t>
  </si>
  <si>
    <t>154</t>
  </si>
  <si>
    <t>64293854</t>
  </si>
  <si>
    <t>vanička sprchová keramická čtvrtkruhová 900x900mm</t>
  </si>
  <si>
    <t>955576513</t>
  </si>
  <si>
    <t>155</t>
  </si>
  <si>
    <t>725291511</t>
  </si>
  <si>
    <t>Doplňky zařízení koupelen a záchodů plastové dávkovač tekutého mýdla</t>
  </si>
  <si>
    <t>228100630</t>
  </si>
  <si>
    <t>156</t>
  </si>
  <si>
    <t>725291621</t>
  </si>
  <si>
    <t>Doplňky zařízení koupelen a záchodů zásobník toaletních papírů</t>
  </si>
  <si>
    <t>1816116882</t>
  </si>
  <si>
    <t>157</t>
  </si>
  <si>
    <t>725291631</t>
  </si>
  <si>
    <t>Doplňky zařízení koupelen a záchodů zásobník papírových ručníků</t>
  </si>
  <si>
    <t>-1765421183</t>
  </si>
  <si>
    <t>158</t>
  </si>
  <si>
    <t>725291631R01</t>
  </si>
  <si>
    <t xml:space="preserve">Doplňky zařízení koupelen a záchodů koš odpadkový drátěný </t>
  </si>
  <si>
    <t>-801813184</t>
  </si>
  <si>
    <t>159</t>
  </si>
  <si>
    <t>725291641</t>
  </si>
  <si>
    <t>Doplňky zařízení koupelen a záchodů nerezové madlo sprchové 750 x 450 mm</t>
  </si>
  <si>
    <t>-2009308451</t>
  </si>
  <si>
    <t>160</t>
  </si>
  <si>
    <t>725319111</t>
  </si>
  <si>
    <t>Montáž dřezu ostatních typů</t>
  </si>
  <si>
    <t>-1274441357</t>
  </si>
  <si>
    <t>161</t>
  </si>
  <si>
    <t>725320822</t>
  </si>
  <si>
    <t>Demontáž dřez dvojitý vestavěný v kuchyňských sestavách bez výtokových armatur</t>
  </si>
  <si>
    <t>836600198</t>
  </si>
  <si>
    <t>162</t>
  </si>
  <si>
    <t>725330840</t>
  </si>
  <si>
    <t>Demontáž výlevka litinová nebo ocelová</t>
  </si>
  <si>
    <t>-581807258</t>
  </si>
  <si>
    <t>163</t>
  </si>
  <si>
    <t>725339111</t>
  </si>
  <si>
    <t>Montáž výlevky</t>
  </si>
  <si>
    <t>-418790593</t>
  </si>
  <si>
    <t>164</t>
  </si>
  <si>
    <t>64271101</t>
  </si>
  <si>
    <t>výlevka keramická bílá závěsná</t>
  </si>
  <si>
    <t>-2018643596</t>
  </si>
  <si>
    <t>165</t>
  </si>
  <si>
    <t>55231313</t>
  </si>
  <si>
    <t>výlevka nerezová závěsná se zadní stěnou a mřížkou</t>
  </si>
  <si>
    <t>135133144</t>
  </si>
  <si>
    <t>166</t>
  </si>
  <si>
    <t>725813111</t>
  </si>
  <si>
    <t>Ventil rohový bez připojovací trubičky nebo flexi hadičky G 1/2</t>
  </si>
  <si>
    <t>1852839640</t>
  </si>
  <si>
    <t>167</t>
  </si>
  <si>
    <t>55190001</t>
  </si>
  <si>
    <t>flexi hadice ohebná sanitární FF 3/8" 500mm</t>
  </si>
  <si>
    <t>-882824930</t>
  </si>
  <si>
    <t>168</t>
  </si>
  <si>
    <t>725820802</t>
  </si>
  <si>
    <t xml:space="preserve">Demontáž baterie </t>
  </si>
  <si>
    <t>-954955957</t>
  </si>
  <si>
    <t>169</t>
  </si>
  <si>
    <t>725821311</t>
  </si>
  <si>
    <t>Baterie dřezová nástěnná páková s otáčivým kulatým ústím a délkou ramínka 200 mm</t>
  </si>
  <si>
    <t>1523709966</t>
  </si>
  <si>
    <t>170</t>
  </si>
  <si>
    <t>725821312</t>
  </si>
  <si>
    <t>Baterie dřezová nástěnná páková s otáčivým kulatým ústím a délkou ramínka 300 mm</t>
  </si>
  <si>
    <t>-1874933915</t>
  </si>
  <si>
    <t>171</t>
  </si>
  <si>
    <t>725829111</t>
  </si>
  <si>
    <t>Montáž baterie stojánkové dřezové  G 1/2</t>
  </si>
  <si>
    <t>-2097523208</t>
  </si>
  <si>
    <t>172</t>
  </si>
  <si>
    <t>55143181</t>
  </si>
  <si>
    <t>baterie dřezová páková stojánková do 1 otvoru s otáčivým ústím dl ramínka 265mm</t>
  </si>
  <si>
    <t>1371682462</t>
  </si>
  <si>
    <t>173</t>
  </si>
  <si>
    <t>725829131</t>
  </si>
  <si>
    <t>Montáž baterie umyvadlové stojánkové G 1/2 ostatní typ</t>
  </si>
  <si>
    <t>101515560</t>
  </si>
  <si>
    <t>174</t>
  </si>
  <si>
    <t>551456860</t>
  </si>
  <si>
    <t>baterie umyvadlová stojánková páková</t>
  </si>
  <si>
    <t>1924763418</t>
  </si>
  <si>
    <t>175</t>
  </si>
  <si>
    <t>55144061</t>
  </si>
  <si>
    <t xml:space="preserve">baterie umyvadlová stojánková páková se sprškou </t>
  </si>
  <si>
    <t>1343453819</t>
  </si>
  <si>
    <t>176</t>
  </si>
  <si>
    <t>725849411</t>
  </si>
  <si>
    <t>Montáž baterie sprchové nástěnné s nastavitelnou výškou sprchy</t>
  </si>
  <si>
    <t>220944600</t>
  </si>
  <si>
    <t>177</t>
  </si>
  <si>
    <t>551456000</t>
  </si>
  <si>
    <t>baterie sprchová nástěnná termostatická 150mm chrom</t>
  </si>
  <si>
    <t>469418534</t>
  </si>
  <si>
    <t>178</t>
  </si>
  <si>
    <t>551455450</t>
  </si>
  <si>
    <t>souprava sprchová komplet</t>
  </si>
  <si>
    <t>-1482392765</t>
  </si>
  <si>
    <t>179</t>
  </si>
  <si>
    <t>725860811</t>
  </si>
  <si>
    <t>Demontáž uzávěrů zápachu jednoduchých</t>
  </si>
  <si>
    <t>-1765655084</t>
  </si>
  <si>
    <t>180</t>
  </si>
  <si>
    <t>725861311</t>
  </si>
  <si>
    <t>Zápachové uzávěrky umyvadlové DN 40</t>
  </si>
  <si>
    <t>-630331464</t>
  </si>
  <si>
    <t>181</t>
  </si>
  <si>
    <t>725862123</t>
  </si>
  <si>
    <t>Zápachová uzávěrka DN 50</t>
  </si>
  <si>
    <t>-1646320438</t>
  </si>
  <si>
    <t>182</t>
  </si>
  <si>
    <t>725865312</t>
  </si>
  <si>
    <t>Zápachová uzávěrka sprchových van DN 40/50 s kulovým kloubem na odtoku a odpadním ventilem</t>
  </si>
  <si>
    <t>-1161310434</t>
  </si>
  <si>
    <t>183</t>
  </si>
  <si>
    <t>725865411</t>
  </si>
  <si>
    <t>Zápachová uzávěrka pisoárová DN 32/40</t>
  </si>
  <si>
    <t>1629617215</t>
  </si>
  <si>
    <t>184</t>
  </si>
  <si>
    <t>725980123</t>
  </si>
  <si>
    <t>Dvířka 30/30</t>
  </si>
  <si>
    <t>658532107</t>
  </si>
  <si>
    <t>185</t>
  </si>
  <si>
    <t>55347200</t>
  </si>
  <si>
    <t>dvířka vanová nerezová 300x300mm</t>
  </si>
  <si>
    <t>1883412098</t>
  </si>
  <si>
    <t>186</t>
  </si>
  <si>
    <t>725991811</t>
  </si>
  <si>
    <t>Demontáž konzol jednoduchých pro potrubí</t>
  </si>
  <si>
    <t>-1892805950</t>
  </si>
  <si>
    <t>187</t>
  </si>
  <si>
    <t>998725103</t>
  </si>
  <si>
    <t>Přesun hmot tonážní pro zařizovací předměty v objektech v do 24 m</t>
  </si>
  <si>
    <t>418684029</t>
  </si>
  <si>
    <t>188</t>
  </si>
  <si>
    <t>998725181</t>
  </si>
  <si>
    <t>Příplatek k přesunu hmot tonážní 725 prováděný bez použití mechanizace</t>
  </si>
  <si>
    <t>-1424554493</t>
  </si>
  <si>
    <t>726</t>
  </si>
  <si>
    <t>Zdravotechnika - předstěnové instalace</t>
  </si>
  <si>
    <t>189</t>
  </si>
  <si>
    <t>726131021</t>
  </si>
  <si>
    <t>Instalační předstěna - pisoár v 1300 mm do lehkých stěn s kovovou kcí</t>
  </si>
  <si>
    <t>1940489894</t>
  </si>
  <si>
    <t>190</t>
  </si>
  <si>
    <t>726131041</t>
  </si>
  <si>
    <t>Instalační předstěna - klozet závěsný v 1120 mm s ovládáním zepředu do lehkých stěn s kovovou kcí</t>
  </si>
  <si>
    <t>1937691704</t>
  </si>
  <si>
    <t>191</t>
  </si>
  <si>
    <t>998726113</t>
  </si>
  <si>
    <t>Přesun hmot tonážní pro instalační prefabrikáty v objektech v do 24 m</t>
  </si>
  <si>
    <t>1016812510</t>
  </si>
  <si>
    <t>192</t>
  </si>
  <si>
    <t>998726181</t>
  </si>
  <si>
    <t>Příplatek k přesunu hmot tonážní 726 prováděný bez použití mechanizace</t>
  </si>
  <si>
    <t>-1173996693</t>
  </si>
  <si>
    <t>727</t>
  </si>
  <si>
    <t>Zdravotechnika - požární ochrana</t>
  </si>
  <si>
    <t>193</t>
  </si>
  <si>
    <t>727121103</t>
  </si>
  <si>
    <t>Protipožární manžeta D 50 mm z jedné strany dělící konstrukce požární odolnost EI 90</t>
  </si>
  <si>
    <t>1100218015</t>
  </si>
  <si>
    <t>194</t>
  </si>
  <si>
    <t>727121135</t>
  </si>
  <si>
    <t>Protipožární manžeta D 110 mm z jedné strany dělící konstrukce požární odolnost EI 120</t>
  </si>
  <si>
    <t>-396412114</t>
  </si>
  <si>
    <t>195</t>
  </si>
  <si>
    <t>727121141</t>
  </si>
  <si>
    <t>Protipožární manžeta D 125 mm z jedné strany dělící konstrukce požární odolnost EI 120</t>
  </si>
  <si>
    <t>90148172</t>
  </si>
  <si>
    <t>733</t>
  </si>
  <si>
    <t>Ústřední vytápění - rozvodné potrubí</t>
  </si>
  <si>
    <t>196</t>
  </si>
  <si>
    <t>733120815</t>
  </si>
  <si>
    <t>Demontáž potrubí hladkého do D 38</t>
  </si>
  <si>
    <t>-1231386394</t>
  </si>
  <si>
    <t>197</t>
  </si>
  <si>
    <t>733121115</t>
  </si>
  <si>
    <t>Potrubí ocelové hladké bezešvé běžné nízkotlaké D 38x2,6 - chránička</t>
  </si>
  <si>
    <t>-580622916</t>
  </si>
  <si>
    <t>198</t>
  </si>
  <si>
    <t>733140811</t>
  </si>
  <si>
    <t>Odřezání registru</t>
  </si>
  <si>
    <t>592369627</t>
  </si>
  <si>
    <t>199</t>
  </si>
  <si>
    <t>733190801</t>
  </si>
  <si>
    <t>Odřezání objímky dvojité do DN 50</t>
  </si>
  <si>
    <t>137718318</t>
  </si>
  <si>
    <t>200</t>
  </si>
  <si>
    <t>733191915</t>
  </si>
  <si>
    <t>Zaslepení potrubí ocelového závitového zavařením a skováním DN 25</t>
  </si>
  <si>
    <t>1497305</t>
  </si>
  <si>
    <t>201</t>
  </si>
  <si>
    <t>733222303</t>
  </si>
  <si>
    <t>Potrubí měděné polotvrdé spojované lisováním DN 15 ÚT 15x1</t>
  </si>
  <si>
    <t>-848691442</t>
  </si>
  <si>
    <t>202</t>
  </si>
  <si>
    <t>733223305</t>
  </si>
  <si>
    <t>Potrubí měděné tvrdé spojované lisováním D 35x1,5 mm</t>
  </si>
  <si>
    <t>850759172</t>
  </si>
  <si>
    <t>203</t>
  </si>
  <si>
    <t>733224222</t>
  </si>
  <si>
    <t>Příplatek k potrubí měděnému za zhotovení přípojky z trubek měděných D 15x1</t>
  </si>
  <si>
    <t>940742968</t>
  </si>
  <si>
    <t>204</t>
  </si>
  <si>
    <t>733291101</t>
  </si>
  <si>
    <t>Zkouška těsnosti potrubí měděné do D 35x1,5</t>
  </si>
  <si>
    <t>2031236027</t>
  </si>
  <si>
    <t>205</t>
  </si>
  <si>
    <t>733811242</t>
  </si>
  <si>
    <t>Ochrana potrubí ústředního vytápění termoizolačními trubicemi z PE tl do 20 mm DN do 45 mm</t>
  </si>
  <si>
    <t>947000847</t>
  </si>
  <si>
    <t>206</t>
  </si>
  <si>
    <t>998733103</t>
  </si>
  <si>
    <t>Přesun hmot tonážní pro rozvody potrubí v objektech v do 24 m</t>
  </si>
  <si>
    <t>-927298236</t>
  </si>
  <si>
    <t>207</t>
  </si>
  <si>
    <t>998733181</t>
  </si>
  <si>
    <t>Příplatek k přesunu hmot tonážní 733 prováděný bez použití mechanizace</t>
  </si>
  <si>
    <t>1665940589</t>
  </si>
  <si>
    <t>734</t>
  </si>
  <si>
    <t>Ústřední vytápění - armatury</t>
  </si>
  <si>
    <t>208</t>
  </si>
  <si>
    <t>734209113</t>
  </si>
  <si>
    <t>Montáž armatury závitové s dvěma závity G 1/2</t>
  </si>
  <si>
    <t>-478999498</t>
  </si>
  <si>
    <t>209</t>
  </si>
  <si>
    <t>42212304</t>
  </si>
  <si>
    <t>ventil odvzdušňovací k radiátorům mosazný DN 15</t>
  </si>
  <si>
    <t>-1646305095</t>
  </si>
  <si>
    <t>210</t>
  </si>
  <si>
    <t>55121284</t>
  </si>
  <si>
    <t>ventil automatický odvzdušňovací svislý T 120°C mosaz 1/2"</t>
  </si>
  <si>
    <t>757837405</t>
  </si>
  <si>
    <t>211</t>
  </si>
  <si>
    <t>734221685</t>
  </si>
  <si>
    <t>Termostatická hlavice vosková PN 10 do 110°C s vestavěným čidlem</t>
  </si>
  <si>
    <t>-1479056018</t>
  </si>
  <si>
    <t>212</t>
  </si>
  <si>
    <t>734261402</t>
  </si>
  <si>
    <t>Armatura připojovací rohová G 1/2x18 PN 10 do 110°C radiátorů typu VK</t>
  </si>
  <si>
    <t>-1288966436</t>
  </si>
  <si>
    <t>213</t>
  </si>
  <si>
    <t>734291123</t>
  </si>
  <si>
    <t>Kohout plnící a vypouštěcí G 1/2 PN 10 do 90°C závitový</t>
  </si>
  <si>
    <t>1270581364</t>
  </si>
  <si>
    <t>214</t>
  </si>
  <si>
    <t>734292772</t>
  </si>
  <si>
    <t>Kohout kulový přímý G 1/2 PN 42 do 185°C plnoprůtokový s koulí DADO vnitřní závit</t>
  </si>
  <si>
    <t>-537702217</t>
  </si>
  <si>
    <t>215</t>
  </si>
  <si>
    <t>734292775</t>
  </si>
  <si>
    <t>Kohout kulový přímý G 1 1/4 PN 42 do 185°C plnoprůtokový s koulí DADO vnitřní závit</t>
  </si>
  <si>
    <t>-1421286025</t>
  </si>
  <si>
    <t>216</t>
  </si>
  <si>
    <t>734449112</t>
  </si>
  <si>
    <t>Montáž regulátoru teploty přímého proporcionálního DN 20 se snímačem a ventilem</t>
  </si>
  <si>
    <t>-18292358</t>
  </si>
  <si>
    <t>217</t>
  </si>
  <si>
    <t>42211430</t>
  </si>
  <si>
    <t>ventil s regulační přímý DN 20</t>
  </si>
  <si>
    <t>1399175399</t>
  </si>
  <si>
    <t>218</t>
  </si>
  <si>
    <t>998734103</t>
  </si>
  <si>
    <t>Přesun hmot tonážní pro armatury v objektech v do 24 m</t>
  </si>
  <si>
    <t>1975472612</t>
  </si>
  <si>
    <t>219</t>
  </si>
  <si>
    <t>998734181</t>
  </si>
  <si>
    <t>Příplatek k přesunu hmot tonážní 734 prováděný bez použití mechanizace</t>
  </si>
  <si>
    <t>-2094574035</t>
  </si>
  <si>
    <t>735</t>
  </si>
  <si>
    <t>Ústřední vytápění - otopná tělesa</t>
  </si>
  <si>
    <t>220</t>
  </si>
  <si>
    <t>735000912</t>
  </si>
  <si>
    <t>Vyregulování ventilu nebo kohoutu dvojregulačního s termostatickým ovládáním</t>
  </si>
  <si>
    <t>1842652412</t>
  </si>
  <si>
    <t>221</t>
  </si>
  <si>
    <t>735111810</t>
  </si>
  <si>
    <t xml:space="preserve">Demontáž otopného tělesa </t>
  </si>
  <si>
    <t>904488861</t>
  </si>
  <si>
    <t>222</t>
  </si>
  <si>
    <t>-2060403578</t>
  </si>
  <si>
    <t>223</t>
  </si>
  <si>
    <t>735152596</t>
  </si>
  <si>
    <t>Otopné těleso panelové VK dvoudeskové 2 přídavné přestupní plochy výška/délka 900/900 mm výkon 2082 W</t>
  </si>
  <si>
    <t>1677420342</t>
  </si>
  <si>
    <t>224</t>
  </si>
  <si>
    <t>735164512</t>
  </si>
  <si>
    <t>Montáž otopného tělesa trubkového na stěnu výšky tělesa přes 1500 mm</t>
  </si>
  <si>
    <t>-114077225</t>
  </si>
  <si>
    <t>225</t>
  </si>
  <si>
    <t>54153042</t>
  </si>
  <si>
    <t xml:space="preserve">těleso trubkové prohnuté KLMC 1500x750mm </t>
  </si>
  <si>
    <t>1969749880</t>
  </si>
  <si>
    <t>226</t>
  </si>
  <si>
    <t>735191905</t>
  </si>
  <si>
    <t>Odvzdušnění otopných těles</t>
  </si>
  <si>
    <t>-327701423</t>
  </si>
  <si>
    <t>227</t>
  </si>
  <si>
    <t>735191910</t>
  </si>
  <si>
    <t>Napuštění vody do otopných těles</t>
  </si>
  <si>
    <t>200532813</t>
  </si>
  <si>
    <t>228</t>
  </si>
  <si>
    <t>735494811</t>
  </si>
  <si>
    <t>Vypuštění vody z otopných těles</t>
  </si>
  <si>
    <t>974919351</t>
  </si>
  <si>
    <t>229</t>
  </si>
  <si>
    <t>998735103</t>
  </si>
  <si>
    <t>Přesun hmot tonážní pro otopná tělesa v objektech v do 24 m</t>
  </si>
  <si>
    <t>464328963</t>
  </si>
  <si>
    <t>230</t>
  </si>
  <si>
    <t>998735181</t>
  </si>
  <si>
    <t>Příplatek k přesunu hmot tonážní 735 prováděný bez použití mechanizace</t>
  </si>
  <si>
    <t>-1303284055</t>
  </si>
  <si>
    <t>740</t>
  </si>
  <si>
    <t>Elektromontáže - zkoušky a revize</t>
  </si>
  <si>
    <t>231</t>
  </si>
  <si>
    <t>740991100R01</t>
  </si>
  <si>
    <t>Příloha č. 1 - Elektrotechnika (EL)</t>
  </si>
  <si>
    <t>-200671279</t>
  </si>
  <si>
    <t>751</t>
  </si>
  <si>
    <t>Vzduchotechnika</t>
  </si>
  <si>
    <t>232</t>
  </si>
  <si>
    <t>751513000</t>
  </si>
  <si>
    <t>Příloha č. 2 - Vzduchotechnika (VZT)</t>
  </si>
  <si>
    <t>72613639</t>
  </si>
  <si>
    <t>763</t>
  </si>
  <si>
    <t>Konstrukce suché výstavby</t>
  </si>
  <si>
    <t>233</t>
  </si>
  <si>
    <t>763101814</t>
  </si>
  <si>
    <t>Vyřezání otvoru v SDK desce v příčce nebo předsazené stěně jednoduché opláštění do 0,1 m2</t>
  </si>
  <si>
    <t>-1462438875</t>
  </si>
  <si>
    <t>234</t>
  </si>
  <si>
    <t>763121415</t>
  </si>
  <si>
    <t>SDK stěna předsazená tl 112,5 mm profil CW+UW 100 deska 1xA 12,5 bez TI EI 15</t>
  </si>
  <si>
    <t>1378363884</t>
  </si>
  <si>
    <t>"předstěna"(0,15+1,2)*1*22</t>
  </si>
  <si>
    <t>235</t>
  </si>
  <si>
    <t>763131412</t>
  </si>
  <si>
    <t>SDK podhled desky 1xA 12,5 TI 100 mm dvouvrstvá spodní kce profil CD+UD</t>
  </si>
  <si>
    <t>-599692045</t>
  </si>
  <si>
    <t>236</t>
  </si>
  <si>
    <t>763131452</t>
  </si>
  <si>
    <t>SDK podhled deska 1xH2 12,5 TI 100 mm dvouvrstvá spodní kce profil CD+UD - chlazení</t>
  </si>
  <si>
    <t>-1526835617</t>
  </si>
  <si>
    <t>(0,5+0,5+0,5)*3*6</t>
  </si>
  <si>
    <t>237</t>
  </si>
  <si>
    <t>763131713</t>
  </si>
  <si>
    <t>SDK podhled napojení na obvodové konstrukce profilem</t>
  </si>
  <si>
    <t>388318567</t>
  </si>
  <si>
    <t>238</t>
  </si>
  <si>
    <t>763131714</t>
  </si>
  <si>
    <t>SDK podhled základní penetrační nátěr</t>
  </si>
  <si>
    <t>-277733878</t>
  </si>
  <si>
    <t>239</t>
  </si>
  <si>
    <t>763135801</t>
  </si>
  <si>
    <t>Demontáž podhledu sádrokartonového z desek děrovaných se spárami lepenými</t>
  </si>
  <si>
    <t>707784307</t>
  </si>
  <si>
    <t>240</t>
  </si>
  <si>
    <t>763172314</t>
  </si>
  <si>
    <t>Montáž revizních dvířek SDK kcí vel. do 500x500 mm</t>
  </si>
  <si>
    <t>1464580221</t>
  </si>
  <si>
    <t>241</t>
  </si>
  <si>
    <t>59030713</t>
  </si>
  <si>
    <t>dvířka revizní s automatickým zámkem do 500x500mm</t>
  </si>
  <si>
    <t>1470284154</t>
  </si>
  <si>
    <t>242</t>
  </si>
  <si>
    <t>998763303</t>
  </si>
  <si>
    <t>Přesun hmot tonážní pro sádrokartonové konstrukce v objektech v do 24 m</t>
  </si>
  <si>
    <t>-2048718375</t>
  </si>
  <si>
    <t>243</t>
  </si>
  <si>
    <t>998763381</t>
  </si>
  <si>
    <t>Příplatek k přesunu hmot tonážní 763 SDK prováděný bez použití mechanizace</t>
  </si>
  <si>
    <t>-1008616992</t>
  </si>
  <si>
    <t>765</t>
  </si>
  <si>
    <t>Krytina skládaná</t>
  </si>
  <si>
    <t>244</t>
  </si>
  <si>
    <t>765111351</t>
  </si>
  <si>
    <t>Montáž krytiny keramické štítové hrany na sucho okrajovými taškami</t>
  </si>
  <si>
    <t>485457052</t>
  </si>
  <si>
    <t>245</t>
  </si>
  <si>
    <t>59660524</t>
  </si>
  <si>
    <t>taška ražená režná maloformátová základní 245x405mm</t>
  </si>
  <si>
    <t>-609089951</t>
  </si>
  <si>
    <t>246</t>
  </si>
  <si>
    <t>765111827</t>
  </si>
  <si>
    <t>Demontáž krytiny keramické hladké sklonu do 30° se zvětralou maltou k dalšímu použití</t>
  </si>
  <si>
    <t>-1253175852</t>
  </si>
  <si>
    <t>247</t>
  </si>
  <si>
    <t>765111903</t>
  </si>
  <si>
    <t>Vyspravení krytiny keramické drážkové na sucho do 10 ks/m2 do 10% opravované plochy</t>
  </si>
  <si>
    <t>1441820658</t>
  </si>
  <si>
    <t>248</t>
  </si>
  <si>
    <t>59660540</t>
  </si>
  <si>
    <t>taška ražená režná poloviční 160x465mm</t>
  </si>
  <si>
    <t>1634069398</t>
  </si>
  <si>
    <t>249</t>
  </si>
  <si>
    <t>765112902</t>
  </si>
  <si>
    <t>Čištění krytiny keramické kladené do malty</t>
  </si>
  <si>
    <t>1148070473</t>
  </si>
  <si>
    <t>250</t>
  </si>
  <si>
    <t>765191021</t>
  </si>
  <si>
    <t>Montáž pojistné hydroizolační fólie kladené ve sklonu přes 20° s lepenými spoji na krokve</t>
  </si>
  <si>
    <t>-123798764</t>
  </si>
  <si>
    <t>251</t>
  </si>
  <si>
    <t>28329036</t>
  </si>
  <si>
    <t>fólie kontaktní difuzně propustná pro doplňkovou hydroizolační vrstvu, třívrstvá mikroporézní PP 150g/m2 s integrovanou samolepící páskou</t>
  </si>
  <si>
    <t>-50683118</t>
  </si>
  <si>
    <t>6*1,1 'Přepočtené koeficientem množství</t>
  </si>
  <si>
    <t>252</t>
  </si>
  <si>
    <t>765191901</t>
  </si>
  <si>
    <t>Demontáž pojistné hydroizolační fólie kladené ve sklonu do 30°</t>
  </si>
  <si>
    <t>-1396300012</t>
  </si>
  <si>
    <t>253</t>
  </si>
  <si>
    <t>998765103</t>
  </si>
  <si>
    <t>Přesun hmot tonážní pro krytiny skládané v objektech v do 24 m</t>
  </si>
  <si>
    <t>-2115111767</t>
  </si>
  <si>
    <t>254</t>
  </si>
  <si>
    <t>998765181</t>
  </si>
  <si>
    <t>Příplatek k přesunu hmot tonážní 765 prováděný bez použití mechanizace</t>
  </si>
  <si>
    <t>-133299887</t>
  </si>
  <si>
    <t>766</t>
  </si>
  <si>
    <t>Konstrukce truhlářské</t>
  </si>
  <si>
    <t>255</t>
  </si>
  <si>
    <t>766622212</t>
  </si>
  <si>
    <t>Montáž plastových oken plochy do 1 m2 pevných s rámem do zdiva</t>
  </si>
  <si>
    <t>2012093486</t>
  </si>
  <si>
    <t>256</t>
  </si>
  <si>
    <t>61140041</t>
  </si>
  <si>
    <t>okno věrací s mřížkou do plochy 1m2</t>
  </si>
  <si>
    <t>1676420692</t>
  </si>
  <si>
    <t>257</t>
  </si>
  <si>
    <t>766622212R01</t>
  </si>
  <si>
    <t>Demontáž plastových oken plochy do 1 m2 pevných s rámem do zdiva</t>
  </si>
  <si>
    <t>-1202722721</t>
  </si>
  <si>
    <t>258</t>
  </si>
  <si>
    <t>766660001</t>
  </si>
  <si>
    <t>Montáž dveřních křídel otvíravých 1křídlových š do 0,8 m do ocelové zárubně</t>
  </si>
  <si>
    <t>881404172</t>
  </si>
  <si>
    <t>259</t>
  </si>
  <si>
    <t>611600520</t>
  </si>
  <si>
    <t>dveře dřevěné vnitřní hladké plné 1křídlové 80x197 bez povrchové úpravy</t>
  </si>
  <si>
    <t>1841186157</t>
  </si>
  <si>
    <t>260</t>
  </si>
  <si>
    <t>611600510</t>
  </si>
  <si>
    <t>dveře dřevěné vnitřní hladké plné 1křídlové 70x197 bez povrchové úpravy</t>
  </si>
  <si>
    <t>-1277669352</t>
  </si>
  <si>
    <t>261</t>
  </si>
  <si>
    <t>61160050</t>
  </si>
  <si>
    <t>dveře dřevěné vnitřní hladké plné 1křídlé bez povrchové úpravy 600x1970mm</t>
  </si>
  <si>
    <t>1364497706</t>
  </si>
  <si>
    <t>262</t>
  </si>
  <si>
    <t>766662811</t>
  </si>
  <si>
    <t>Demontáž truhlářských prahů dveří jednokřídlových</t>
  </si>
  <si>
    <t>-1543801162</t>
  </si>
  <si>
    <t>263</t>
  </si>
  <si>
    <t>766691914</t>
  </si>
  <si>
    <t>Vyvěšení nebo zavěšení dřevěných křídel dveří pl do 2 m2</t>
  </si>
  <si>
    <t>299857550</t>
  </si>
  <si>
    <t>"DM"37+"M"40</t>
  </si>
  <si>
    <t>264</t>
  </si>
  <si>
    <t>766695213</t>
  </si>
  <si>
    <t>Montáž truhlářských prahů dveří 1křídlových šířky přes 10 cm</t>
  </si>
  <si>
    <t>1311912274</t>
  </si>
  <si>
    <t>265</t>
  </si>
  <si>
    <t>611871210</t>
  </si>
  <si>
    <t>prah dveřní dřevěný dubový tl 2 cm dl.62 cm š 15 cm</t>
  </si>
  <si>
    <t>2047471786</t>
  </si>
  <si>
    <t>266</t>
  </si>
  <si>
    <t>998766103</t>
  </si>
  <si>
    <t>Přesun hmot tonážní pro konstrukce truhlářské v objektech v do 24 m</t>
  </si>
  <si>
    <t>-1918699420</t>
  </si>
  <si>
    <t>267</t>
  </si>
  <si>
    <t>998766181</t>
  </si>
  <si>
    <t>Příplatek k přesunu hmot tonážní 766 prováděný bez použití mechanizace</t>
  </si>
  <si>
    <t>-10954770</t>
  </si>
  <si>
    <t>767</t>
  </si>
  <si>
    <t>Konstrukce zámečnické</t>
  </si>
  <si>
    <t>268</t>
  </si>
  <si>
    <t>767647912</t>
  </si>
  <si>
    <t>Oprava a údržba dveří - výměna klik se štítky</t>
  </si>
  <si>
    <t>-797282861</t>
  </si>
  <si>
    <t>269</t>
  </si>
  <si>
    <t>549146220</t>
  </si>
  <si>
    <t>klika včetně štítu a montážního materiálu</t>
  </si>
  <si>
    <t>-1629504833</t>
  </si>
  <si>
    <t>270</t>
  </si>
  <si>
    <t>151905895</t>
  </si>
  <si>
    <t>271</t>
  </si>
  <si>
    <t>756271076</t>
  </si>
  <si>
    <t>272</t>
  </si>
  <si>
    <t>767991911</t>
  </si>
  <si>
    <t>Opravy zámečnických konstrukcí ostatní - samostatné svařování</t>
  </si>
  <si>
    <t>-980364327</t>
  </si>
  <si>
    <t>273</t>
  </si>
  <si>
    <t>767991912</t>
  </si>
  <si>
    <t>Opravy zámečnických konstrukcí ostatní - samostatné řezání plamenem</t>
  </si>
  <si>
    <t>-369160155</t>
  </si>
  <si>
    <t>274</t>
  </si>
  <si>
    <t>-1865283834</t>
  </si>
  <si>
    <t>275</t>
  </si>
  <si>
    <t>-1564781578</t>
  </si>
  <si>
    <t>276</t>
  </si>
  <si>
    <t>998767103</t>
  </si>
  <si>
    <t>Přesun hmot tonážní pro zámečnické konstrukce v objektech v do 24 m</t>
  </si>
  <si>
    <t>754501851</t>
  </si>
  <si>
    <t>277</t>
  </si>
  <si>
    <t>998767181</t>
  </si>
  <si>
    <t>Příplatek k přesunu hmot tonážní 767 prováděný bez použití mechanizace</t>
  </si>
  <si>
    <t>-740525878</t>
  </si>
  <si>
    <t>771</t>
  </si>
  <si>
    <t>Podlahy z dlaždic</t>
  </si>
  <si>
    <t>278</t>
  </si>
  <si>
    <t>771571810</t>
  </si>
  <si>
    <t>Demontáž podlah z dlaždic keramických kladených do malty</t>
  </si>
  <si>
    <t>1625940399</t>
  </si>
  <si>
    <t>279</t>
  </si>
  <si>
    <t>771574266</t>
  </si>
  <si>
    <t>Montáž podlah keramických pro mechanické zatížení protiskluzných lepených flexibilním lepidlem do 25 ks/m2</t>
  </si>
  <si>
    <t>-1063365949</t>
  </si>
  <si>
    <t>280</t>
  </si>
  <si>
    <t>59761400</t>
  </si>
  <si>
    <t>dlažba keramická protiskluzná do interiéru 60x60 rektifikovaná</t>
  </si>
  <si>
    <t>1498940273</t>
  </si>
  <si>
    <t>102,2*1,1 'Přepočtené koeficientem množství</t>
  </si>
  <si>
    <t>281</t>
  </si>
  <si>
    <t>771591111</t>
  </si>
  <si>
    <t>Podlahy penetrace podkladu</t>
  </si>
  <si>
    <t>-1184960624</t>
  </si>
  <si>
    <t>282</t>
  </si>
  <si>
    <t>771591191</t>
  </si>
  <si>
    <t>Příplatek k podlahám za diagonální kladení dlažby</t>
  </si>
  <si>
    <t>1908918096</t>
  </si>
  <si>
    <t>283</t>
  </si>
  <si>
    <t>771990112</t>
  </si>
  <si>
    <t>Vyrovnání podkladu samonivelační stěrkou tl 4 mm pevnosti 30 Mpa</t>
  </si>
  <si>
    <t>-1162272395</t>
  </si>
  <si>
    <t>284</t>
  </si>
  <si>
    <t>998771103</t>
  </si>
  <si>
    <t>Přesun hmot tonážní pro podlahy z dlaždic v objektech v do 24 m</t>
  </si>
  <si>
    <t>-882657367</t>
  </si>
  <si>
    <t>285</t>
  </si>
  <si>
    <t>998771181</t>
  </si>
  <si>
    <t>Příplatek k přesunu hmot tonážní 771 prováděný bez použití mechanizace</t>
  </si>
  <si>
    <t>-1842334915</t>
  </si>
  <si>
    <t>776</t>
  </si>
  <si>
    <t>Podlahy povlakové</t>
  </si>
  <si>
    <t>286</t>
  </si>
  <si>
    <t>776111311</t>
  </si>
  <si>
    <t>Vysátí podkladu povlakových podlah</t>
  </si>
  <si>
    <t>-174136010</t>
  </si>
  <si>
    <t>287</t>
  </si>
  <si>
    <t>776111411</t>
  </si>
  <si>
    <t>Montáž pásky dilatační povlakových podlah</t>
  </si>
  <si>
    <t>-1480830001</t>
  </si>
  <si>
    <t>288</t>
  </si>
  <si>
    <t>28618156</t>
  </si>
  <si>
    <t>pás dilatační PUR</t>
  </si>
  <si>
    <t>1868647716</t>
  </si>
  <si>
    <t>60*1,02 'Přepočtené koeficientem množství</t>
  </si>
  <si>
    <t>289</t>
  </si>
  <si>
    <t>776141114</t>
  </si>
  <si>
    <t>Vyrovnání podkladu povlakových podlah stěrkou pevnosti 20 MPa tl 10 mm</t>
  </si>
  <si>
    <t>1258044299</t>
  </si>
  <si>
    <t>290</t>
  </si>
  <si>
    <t>776201910</t>
  </si>
  <si>
    <t>Oprava podlah podlahového povlaku marmoleum voskem tvrdým plochy do 0,25 m2</t>
  </si>
  <si>
    <t>782340826</t>
  </si>
  <si>
    <t>6*5</t>
  </si>
  <si>
    <t>291</t>
  </si>
  <si>
    <t>776251411</t>
  </si>
  <si>
    <t>Spoj podlah z přírodního linolea (marmolea) svařováním za tepla</t>
  </si>
  <si>
    <t>-87356641</t>
  </si>
  <si>
    <t>292</t>
  </si>
  <si>
    <t>776411111</t>
  </si>
  <si>
    <t>Montáž obvodových soklíků výšky do 80 mm</t>
  </si>
  <si>
    <t>228551246</t>
  </si>
  <si>
    <t>10*2*5</t>
  </si>
  <si>
    <t>293</t>
  </si>
  <si>
    <t>28411004</t>
  </si>
  <si>
    <t>lišta soklová PVC samolepící 30x30mm</t>
  </si>
  <si>
    <t>-1755374677</t>
  </si>
  <si>
    <t>100*1,02 'Přepočtené koeficientem množství</t>
  </si>
  <si>
    <t>294</t>
  </si>
  <si>
    <t>776421312</t>
  </si>
  <si>
    <t>Montáž přechodových šroubovaných lišt</t>
  </si>
  <si>
    <t>1009469854</t>
  </si>
  <si>
    <t>3*2*5</t>
  </si>
  <si>
    <t>295</t>
  </si>
  <si>
    <t>55343120</t>
  </si>
  <si>
    <t>profil přechodový Al vrtaný 30mm stříbro</t>
  </si>
  <si>
    <t>2067194440</t>
  </si>
  <si>
    <t>30*1,02 'Přepočtené koeficientem množství</t>
  </si>
  <si>
    <t>296</t>
  </si>
  <si>
    <t>776991121</t>
  </si>
  <si>
    <t>Základní čištění nově položených podlahovin chodba</t>
  </si>
  <si>
    <t>1858497729</t>
  </si>
  <si>
    <t>3*18*6"podlaží"</t>
  </si>
  <si>
    <t>297</t>
  </si>
  <si>
    <t>776991132</t>
  </si>
  <si>
    <t>Základní čištění nově položených podlahovin včetně dvousložkového dvouvrstvého polymerního nátěru</t>
  </si>
  <si>
    <t>165402599</t>
  </si>
  <si>
    <t>298</t>
  </si>
  <si>
    <t>776992111</t>
  </si>
  <si>
    <t xml:space="preserve">Montáž nerezové přechodové lišty - pásku </t>
  </si>
  <si>
    <t>634104685</t>
  </si>
  <si>
    <t>299</t>
  </si>
  <si>
    <t>28655027</t>
  </si>
  <si>
    <t xml:space="preserve">přechodová lišta - pás nerez (alt. Al) </t>
  </si>
  <si>
    <t>475549859</t>
  </si>
  <si>
    <t>28*1,02 'Přepočtené koeficientem množství</t>
  </si>
  <si>
    <t>781</t>
  </si>
  <si>
    <t>Dokončovací práce - obklady keramické</t>
  </si>
  <si>
    <t>300</t>
  </si>
  <si>
    <t>781411810</t>
  </si>
  <si>
    <t>Demontáž obkladů z obkladaček pórovinových kladených do malty</t>
  </si>
  <si>
    <t>-1236162253</t>
  </si>
  <si>
    <t>301</t>
  </si>
  <si>
    <t>781441122</t>
  </si>
  <si>
    <t>Montáž obkladů vnitřních z obkladaček hutných do 22 ks/m2 kladených do malty</t>
  </si>
  <si>
    <t>-955685284</t>
  </si>
  <si>
    <t>302</t>
  </si>
  <si>
    <t>597610000</t>
  </si>
  <si>
    <t xml:space="preserve">obklad keramický barevný 60x60 rektifikovaný  </t>
  </si>
  <si>
    <t>1969051534</t>
  </si>
  <si>
    <t>826,7*1,1 'Přepočtené koeficientem množství</t>
  </si>
  <si>
    <t>303</t>
  </si>
  <si>
    <t>781491021</t>
  </si>
  <si>
    <t>Montáž zrcadel plochy do 1 m2 lepených silikonovým tmelem na keramický obklad</t>
  </si>
  <si>
    <t>-1038983844</t>
  </si>
  <si>
    <t>304</t>
  </si>
  <si>
    <t>63465132R01</t>
  </si>
  <si>
    <t>zrcadlo montované nástěnné max rozměr 500x500mm</t>
  </si>
  <si>
    <t>-1126548011</t>
  </si>
  <si>
    <t>305</t>
  </si>
  <si>
    <t>781494211</t>
  </si>
  <si>
    <t>Plastový profil vanový flexibilní lepidlo</t>
  </si>
  <si>
    <t>1749537182</t>
  </si>
  <si>
    <t>306</t>
  </si>
  <si>
    <t>781494511</t>
  </si>
  <si>
    <t>Plastový profil ukončovací flexibilní lepidlo</t>
  </si>
  <si>
    <t>-2095140157</t>
  </si>
  <si>
    <t>307</t>
  </si>
  <si>
    <t>781495111</t>
  </si>
  <si>
    <t>Penetrace podkladu obkladů</t>
  </si>
  <si>
    <t>913183017</t>
  </si>
  <si>
    <t>308</t>
  </si>
  <si>
    <t>781495141</t>
  </si>
  <si>
    <t>Průnik obkladem kruhový do DN 30 bez izolace</t>
  </si>
  <si>
    <t>-1753328902</t>
  </si>
  <si>
    <t>309</t>
  </si>
  <si>
    <t>998781103</t>
  </si>
  <si>
    <t>Přesun hmot tonážní pro obklady keramické v objektech v do 24 m</t>
  </si>
  <si>
    <t>292757292</t>
  </si>
  <si>
    <t>310</t>
  </si>
  <si>
    <t>998781181</t>
  </si>
  <si>
    <t>Příplatek k přesunu hmot tonážní 781 prováděný bez použití mechanizace</t>
  </si>
  <si>
    <t>286827801</t>
  </si>
  <si>
    <t>783</t>
  </si>
  <si>
    <t>Dokončovací práce - nátěry</t>
  </si>
  <si>
    <t>311</t>
  </si>
  <si>
    <t>783101201</t>
  </si>
  <si>
    <t>Hrubé obroušení podkladu truhlářských konstrukcí před provedením nátěru</t>
  </si>
  <si>
    <t>533543987</t>
  </si>
  <si>
    <t>312</t>
  </si>
  <si>
    <t>783101203</t>
  </si>
  <si>
    <t>Jemné obroušení podkladu truhlářských konstrukcí před provedením nátěru</t>
  </si>
  <si>
    <t>-1058029438</t>
  </si>
  <si>
    <t>313</t>
  </si>
  <si>
    <t>783101401</t>
  </si>
  <si>
    <t>Ometení podkladu truhlářských konstrukcí před provedením nátěru</t>
  </si>
  <si>
    <t>-425983680</t>
  </si>
  <si>
    <t>314</t>
  </si>
  <si>
    <t>783101403</t>
  </si>
  <si>
    <t>Oprášení podkladu truhlářských konstrukcí před provedením nátěru</t>
  </si>
  <si>
    <t>441507567</t>
  </si>
  <si>
    <t>315</t>
  </si>
  <si>
    <t>783114101</t>
  </si>
  <si>
    <t>Základní jednonásobný syntetický nátěr truhlářských konstrukcí</t>
  </si>
  <si>
    <t>-152051108</t>
  </si>
  <si>
    <t>316</t>
  </si>
  <si>
    <t>783117101</t>
  </si>
  <si>
    <t>Krycí jednonásobný syntetický nátěr truhlářských konstrukcí</t>
  </si>
  <si>
    <t>1098256533</t>
  </si>
  <si>
    <t>317</t>
  </si>
  <si>
    <t>783122111</t>
  </si>
  <si>
    <t>Lokální tmelení truhlářských konstrukcí včetně přebroušení disperzním tmelem plochy do 30%</t>
  </si>
  <si>
    <t>1608586441</t>
  </si>
  <si>
    <t>318</t>
  </si>
  <si>
    <t>783301311</t>
  </si>
  <si>
    <t>Odmaštění zámečnických konstrukcí vodou ředitelným odmašťovačem</t>
  </si>
  <si>
    <t>305124633</t>
  </si>
  <si>
    <t>319</t>
  </si>
  <si>
    <t>783314101</t>
  </si>
  <si>
    <t>Základní jednonásobný syntetický nátěr zámečnických konstrukcí</t>
  </si>
  <si>
    <t>318906103</t>
  </si>
  <si>
    <t>"zárubně"0,5*5*40</t>
  </si>
  <si>
    <t>320</t>
  </si>
  <si>
    <t>783315101</t>
  </si>
  <si>
    <t>Mezinátěr jednonásobný syntetický standardní zámečnických konstrukcí</t>
  </si>
  <si>
    <t>-2146138325</t>
  </si>
  <si>
    <t>321</t>
  </si>
  <si>
    <t>783317101</t>
  </si>
  <si>
    <t>Krycí jednonásobný syntetický standardní nátěr zámečnických konstrukcí</t>
  </si>
  <si>
    <t>1836295376</t>
  </si>
  <si>
    <t>322</t>
  </si>
  <si>
    <t>783601729</t>
  </si>
  <si>
    <t>Bezoplachové odrezivění potrubí DN do 100 mm</t>
  </si>
  <si>
    <t>-719716923</t>
  </si>
  <si>
    <t>323</t>
  </si>
  <si>
    <t>783614561</t>
  </si>
  <si>
    <t>Základní jednonásobný syntetický nátěr potrubí DN do 100 mm - potrubí vytápění</t>
  </si>
  <si>
    <t>-2099382943</t>
  </si>
  <si>
    <t>324</t>
  </si>
  <si>
    <t>783615571</t>
  </si>
  <si>
    <t>Mezinátěr jednonásobný syntetický nátěr potrubí DN do 150 mm</t>
  </si>
  <si>
    <t>840790225</t>
  </si>
  <si>
    <t>325</t>
  </si>
  <si>
    <t>783617621</t>
  </si>
  <si>
    <t>Krycí jednonásobný syntetický nátěr potrubí DN do 100 mm</t>
  </si>
  <si>
    <t>437853035</t>
  </si>
  <si>
    <t>784</t>
  </si>
  <si>
    <t>Dokončovací práce - malby</t>
  </si>
  <si>
    <t>326</t>
  </si>
  <si>
    <t>784121001</t>
  </si>
  <si>
    <t>Oškrabání malby v mísnostech výšky do 3,80 m</t>
  </si>
  <si>
    <t>113501253</t>
  </si>
  <si>
    <t>327</t>
  </si>
  <si>
    <t>784161321</t>
  </si>
  <si>
    <t>Lokální vyrovnání podkladu disperzní stěrkou plochy do 0,5 m2 v místnostech výšky do 3,80 m</t>
  </si>
  <si>
    <t>2105088310</t>
  </si>
  <si>
    <t>328</t>
  </si>
  <si>
    <t>784191005</t>
  </si>
  <si>
    <t>Čištění vnitřních ploch dveří nebo vrat po provedení malířských prací</t>
  </si>
  <si>
    <t>816995749</t>
  </si>
  <si>
    <t>329</t>
  </si>
  <si>
    <t>784191007</t>
  </si>
  <si>
    <t>Čištění vnitřních ploch podlah po provedení malířských prací</t>
  </si>
  <si>
    <t>581613245</t>
  </si>
  <si>
    <t>330</t>
  </si>
  <si>
    <t>784211001R01</t>
  </si>
  <si>
    <t>Vnitřní disperzní barva bez obsahu rozpoštědel, tř.otěru za mokra 3, otěruvzdorných v místnostech výšky do 3,80 m</t>
  </si>
  <si>
    <t>-722071848</t>
  </si>
  <si>
    <t>HZS</t>
  </si>
  <si>
    <t>Hodinové zúčtovací sazby</t>
  </si>
  <si>
    <t>331</t>
  </si>
  <si>
    <t>HZS2122</t>
  </si>
  <si>
    <t>Hodinová zúčtovací sazba truhlář odborný</t>
  </si>
  <si>
    <t>hod</t>
  </si>
  <si>
    <t>512</t>
  </si>
  <si>
    <t>-573278161</t>
  </si>
  <si>
    <t>332</t>
  </si>
  <si>
    <t>HZS2142</t>
  </si>
  <si>
    <t>Hodinová zúčtovací sazba pokrývač odborný</t>
  </si>
  <si>
    <t>-995410608</t>
  </si>
  <si>
    <t>333</t>
  </si>
  <si>
    <t>HZS2152</t>
  </si>
  <si>
    <t>Hodinová zúčtovací sazba klempíř odborný</t>
  </si>
  <si>
    <t>-2069732441</t>
  </si>
  <si>
    <t>334</t>
  </si>
  <si>
    <t>HZS4212</t>
  </si>
  <si>
    <t>Hodinová zúčtovací sazba revizní technik specialista</t>
  </si>
  <si>
    <t>-13898837</t>
  </si>
  <si>
    <t>335</t>
  </si>
  <si>
    <t>HZS4232</t>
  </si>
  <si>
    <t>Hodinová zúčtovací sazba technik odborný</t>
  </si>
  <si>
    <t>1057507349</t>
  </si>
  <si>
    <t>VRN</t>
  </si>
  <si>
    <t>Vedlejší rozpočtové náklady</t>
  </si>
  <si>
    <t>VRN1</t>
  </si>
  <si>
    <t>Průzkumné, geodetické a projektové práce</t>
  </si>
  <si>
    <t>336</t>
  </si>
  <si>
    <t>013254000</t>
  </si>
  <si>
    <t>Dokumentace skutečného provedení stavby</t>
  </si>
  <si>
    <t>1024</t>
  </si>
  <si>
    <t>-1370200679</t>
  </si>
  <si>
    <t>VRN3</t>
  </si>
  <si>
    <t>Zařízení staveniště</t>
  </si>
  <si>
    <t>337</t>
  </si>
  <si>
    <t>032903000R01</t>
  </si>
  <si>
    <t xml:space="preserve">Vedlejší rozpočtové náklady související s provozem zařízení staveniště </t>
  </si>
  <si>
    <t>416266793</t>
  </si>
  <si>
    <t>VRN4</t>
  </si>
  <si>
    <t>Inženýrská činnost</t>
  </si>
  <si>
    <t>338</t>
  </si>
  <si>
    <t>049103000</t>
  </si>
  <si>
    <t>Náklady vzniklé v souvislosti s realizací stavby - technické práce, KD</t>
  </si>
  <si>
    <t>2114603636</t>
  </si>
  <si>
    <t>339</t>
  </si>
  <si>
    <t>049203000</t>
  </si>
  <si>
    <t>Náklady stanovené zvláštními předpisy - likvidace azbestu</t>
  </si>
  <si>
    <t>1373675558</t>
  </si>
  <si>
    <t>340</t>
  </si>
  <si>
    <t>049303000</t>
  </si>
  <si>
    <t>Náklady vzniklé v souvislosti s předáním stavby- zkoušky</t>
  </si>
  <si>
    <t>-398960403</t>
  </si>
  <si>
    <t>VRN7</t>
  </si>
  <si>
    <t>Provozní vlivy</t>
  </si>
  <si>
    <t>341</t>
  </si>
  <si>
    <t>071103000</t>
  </si>
  <si>
    <t>Provoz investora - pracovní překážky (úpravy postupu prací)</t>
  </si>
  <si>
    <t>166837022</t>
  </si>
  <si>
    <t xml:space="preserve">Demontáž potrubí vláknocementového DN 200 - demontáž VZT potrubí s azbestovými vlákny v komínovém tělese </t>
  </si>
  <si>
    <t>Položka č. 222 byla vypuštěna.</t>
  </si>
  <si>
    <t>Položka č. 270 byla vypuštěna.</t>
  </si>
  <si>
    <t>Položka č. 271 byla vypuštěna</t>
  </si>
  <si>
    <t>Položka č. 274 byla vypuštěna</t>
  </si>
  <si>
    <t>Položka č. 275 byla vypuštěna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</si>
</sst>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R1" sqref="AR1:BE1048576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47.441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hidden="1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hidden="1" customWidth="1"/>
    <col min="71" max="91" width="8.8867187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7" customHeight="1">
      <c r="AR2" s="192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78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8"/>
      <c r="BE5" s="175" t="s">
        <v>15</v>
      </c>
      <c r="BS5" s="15" t="s">
        <v>6</v>
      </c>
    </row>
    <row r="6" spans="1:74" ht="37" customHeight="1">
      <c r="B6" s="18"/>
      <c r="D6" s="24" t="s">
        <v>16</v>
      </c>
      <c r="K6" s="18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8"/>
      <c r="BE6" s="176"/>
      <c r="BS6" s="15" t="s">
        <v>18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E7" s="176"/>
      <c r="BS7" s="15" t="s">
        <v>21</v>
      </c>
    </row>
    <row r="8" spans="1:74" ht="12" customHeight="1">
      <c r="B8" s="18"/>
      <c r="D8" s="25" t="s">
        <v>22</v>
      </c>
      <c r="K8" s="23" t="s">
        <v>23</v>
      </c>
      <c r="AK8" s="25" t="s">
        <v>24</v>
      </c>
      <c r="AN8" s="26" t="s">
        <v>25</v>
      </c>
      <c r="AR8" s="18"/>
      <c r="BE8" s="176"/>
      <c r="BS8" s="15" t="s">
        <v>18</v>
      </c>
    </row>
    <row r="9" spans="1:74" ht="14.4" customHeight="1">
      <c r="B9" s="18"/>
      <c r="AR9" s="18"/>
      <c r="BE9" s="176"/>
      <c r="BS9" s="15" t="s">
        <v>18</v>
      </c>
    </row>
    <row r="10" spans="1:74" ht="12" customHeight="1">
      <c r="B10" s="18"/>
      <c r="D10" s="25" t="s">
        <v>26</v>
      </c>
      <c r="AK10" s="25" t="s">
        <v>27</v>
      </c>
      <c r="AN10" s="23" t="s">
        <v>1</v>
      </c>
      <c r="AR10" s="18"/>
      <c r="BE10" s="176"/>
      <c r="BS10" s="15" t="s">
        <v>18</v>
      </c>
    </row>
    <row r="11" spans="1:74" ht="18.5" customHeight="1">
      <c r="B11" s="18"/>
      <c r="E11" s="23" t="s">
        <v>28</v>
      </c>
      <c r="AK11" s="25" t="s">
        <v>29</v>
      </c>
      <c r="AN11" s="23" t="s">
        <v>1</v>
      </c>
      <c r="AR11" s="18"/>
      <c r="BE11" s="176"/>
      <c r="BS11" s="15" t="s">
        <v>18</v>
      </c>
    </row>
    <row r="12" spans="1:74" ht="7" customHeight="1">
      <c r="B12" s="18"/>
      <c r="AR12" s="18"/>
      <c r="BE12" s="176"/>
      <c r="BS12" s="15" t="s">
        <v>18</v>
      </c>
    </row>
    <row r="13" spans="1:74" ht="12" customHeight="1">
      <c r="B13" s="18"/>
      <c r="D13" s="25" t="s">
        <v>30</v>
      </c>
      <c r="AK13" s="25" t="s">
        <v>27</v>
      </c>
      <c r="AN13" s="27" t="s">
        <v>31</v>
      </c>
      <c r="AR13" s="18"/>
      <c r="BE13" s="176"/>
      <c r="BS13" s="15" t="s">
        <v>18</v>
      </c>
    </row>
    <row r="14" spans="1:74" ht="12.5">
      <c r="B14" s="18"/>
      <c r="E14" s="181" t="s">
        <v>31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5" t="s">
        <v>29</v>
      </c>
      <c r="AN14" s="27" t="s">
        <v>31</v>
      </c>
      <c r="AR14" s="18"/>
      <c r="BE14" s="176"/>
      <c r="BS14" s="15" t="s">
        <v>18</v>
      </c>
    </row>
    <row r="15" spans="1:74" ht="7" customHeight="1">
      <c r="B15" s="18"/>
      <c r="AR15" s="18"/>
      <c r="BE15" s="176"/>
      <c r="BS15" s="15" t="s">
        <v>32</v>
      </c>
    </row>
    <row r="16" spans="1:74" ht="12" customHeight="1">
      <c r="B16" s="18"/>
      <c r="D16" s="25" t="s">
        <v>33</v>
      </c>
      <c r="AK16" s="25" t="s">
        <v>27</v>
      </c>
      <c r="AN16" s="23" t="s">
        <v>34</v>
      </c>
      <c r="AR16" s="18"/>
      <c r="BE16" s="176"/>
      <c r="BS16" s="15" t="s">
        <v>3</v>
      </c>
    </row>
    <row r="17" spans="2:71" ht="18.5" customHeight="1">
      <c r="B17" s="18"/>
      <c r="E17" s="23" t="s">
        <v>35</v>
      </c>
      <c r="AK17" s="25" t="s">
        <v>29</v>
      </c>
      <c r="AN17" s="23" t="s">
        <v>1</v>
      </c>
      <c r="AR17" s="18"/>
      <c r="BE17" s="176"/>
      <c r="BS17" s="15" t="s">
        <v>3</v>
      </c>
    </row>
    <row r="18" spans="2:71" ht="7" customHeight="1">
      <c r="B18" s="18"/>
      <c r="AR18" s="18"/>
      <c r="BE18" s="176"/>
      <c r="BS18" s="15" t="s">
        <v>6</v>
      </c>
    </row>
    <row r="19" spans="2:71" ht="12" customHeight="1">
      <c r="B19" s="18"/>
      <c r="D19" s="25" t="s">
        <v>36</v>
      </c>
      <c r="AK19" s="25" t="s">
        <v>27</v>
      </c>
      <c r="AN19" s="23" t="s">
        <v>1</v>
      </c>
      <c r="AR19" s="18"/>
      <c r="BE19" s="176"/>
      <c r="BS19" s="15" t="s">
        <v>6</v>
      </c>
    </row>
    <row r="20" spans="2:71" ht="18.5" customHeight="1">
      <c r="B20" s="18"/>
      <c r="E20" s="23" t="s">
        <v>28</v>
      </c>
      <c r="AK20" s="25" t="s">
        <v>29</v>
      </c>
      <c r="AN20" s="23" t="s">
        <v>1</v>
      </c>
      <c r="AR20" s="18"/>
      <c r="BE20" s="176"/>
      <c r="BS20" s="15" t="s">
        <v>32</v>
      </c>
    </row>
    <row r="21" spans="2:71" ht="7" customHeight="1">
      <c r="B21" s="18"/>
      <c r="AR21" s="18"/>
      <c r="BE21" s="176"/>
    </row>
    <row r="22" spans="2:71" ht="12" customHeight="1">
      <c r="B22" s="18"/>
      <c r="D22" s="25" t="s">
        <v>37</v>
      </c>
      <c r="AR22" s="18"/>
      <c r="BE22" s="176"/>
    </row>
    <row r="23" spans="2:71" ht="14.5" customHeight="1">
      <c r="B23" s="18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8"/>
      <c r="BE23" s="176"/>
    </row>
    <row r="24" spans="2:71" ht="7" customHeight="1">
      <c r="B24" s="18"/>
      <c r="AR24" s="18"/>
      <c r="BE24" s="176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6"/>
    </row>
    <row r="26" spans="2:71" s="1" customFormat="1" ht="25.9" customHeight="1">
      <c r="B26" s="30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4">
        <f>ROUND(AG94,2)</f>
        <v>0</v>
      </c>
      <c r="AL26" s="185"/>
      <c r="AM26" s="185"/>
      <c r="AN26" s="185"/>
      <c r="AO26" s="185"/>
      <c r="AR26" s="30"/>
      <c r="BE26" s="176"/>
    </row>
    <row r="27" spans="2:71" s="1" customFormat="1" ht="7" customHeight="1">
      <c r="B27" s="30"/>
      <c r="AR27" s="30"/>
      <c r="BE27" s="176"/>
    </row>
    <row r="28" spans="2:71" s="1" customFormat="1" ht="12.5">
      <c r="B28" s="30"/>
      <c r="L28" s="186" t="s">
        <v>39</v>
      </c>
      <c r="M28" s="186"/>
      <c r="N28" s="186"/>
      <c r="O28" s="186"/>
      <c r="P28" s="186"/>
      <c r="W28" s="186" t="s">
        <v>40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41</v>
      </c>
      <c r="AL28" s="186"/>
      <c r="AM28" s="186"/>
      <c r="AN28" s="186"/>
      <c r="AO28" s="186"/>
      <c r="AR28" s="30"/>
      <c r="BE28" s="176"/>
    </row>
    <row r="29" spans="2:71" s="2" customFormat="1" ht="14.4" customHeight="1">
      <c r="B29" s="34"/>
      <c r="D29" s="25" t="s">
        <v>42</v>
      </c>
      <c r="F29" s="25" t="s">
        <v>43</v>
      </c>
      <c r="L29" s="174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4"/>
      <c r="BE29" s="177"/>
    </row>
    <row r="30" spans="2:71" s="2" customFormat="1" ht="14.4" customHeight="1">
      <c r="B30" s="34"/>
      <c r="F30" s="25" t="s">
        <v>44</v>
      </c>
      <c r="L30" s="174">
        <v>0.15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4"/>
      <c r="BE30" s="177"/>
    </row>
    <row r="31" spans="2:71" s="2" customFormat="1" ht="14.4" hidden="1" customHeight="1">
      <c r="B31" s="34"/>
      <c r="F31" s="25" t="s">
        <v>45</v>
      </c>
      <c r="L31" s="174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4"/>
      <c r="BE31" s="177"/>
    </row>
    <row r="32" spans="2:71" s="2" customFormat="1" ht="14.4" hidden="1" customHeight="1">
      <c r="B32" s="34"/>
      <c r="F32" s="25" t="s">
        <v>46</v>
      </c>
      <c r="L32" s="174">
        <v>0.15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4"/>
      <c r="BE32" s="177"/>
    </row>
    <row r="33" spans="2:57" s="2" customFormat="1" ht="14.4" hidden="1" customHeight="1">
      <c r="B33" s="34"/>
      <c r="F33" s="25" t="s">
        <v>47</v>
      </c>
      <c r="L33" s="174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4"/>
      <c r="BE33" s="177"/>
    </row>
    <row r="34" spans="2:57" s="1" customFormat="1" ht="7" customHeight="1">
      <c r="B34" s="30"/>
      <c r="AR34" s="30"/>
      <c r="BE34" s="176"/>
    </row>
    <row r="35" spans="2:57" s="1" customFormat="1" ht="25.9" customHeight="1"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07" t="s">
        <v>50</v>
      </c>
      <c r="Y35" s="208"/>
      <c r="Z35" s="208"/>
      <c r="AA35" s="208"/>
      <c r="AB35" s="208"/>
      <c r="AC35" s="37"/>
      <c r="AD35" s="37"/>
      <c r="AE35" s="37"/>
      <c r="AF35" s="37"/>
      <c r="AG35" s="37"/>
      <c r="AH35" s="37"/>
      <c r="AI35" s="37"/>
      <c r="AJ35" s="37"/>
      <c r="AK35" s="209">
        <f>SUM(AK26:AK33)</f>
        <v>0</v>
      </c>
      <c r="AL35" s="208"/>
      <c r="AM35" s="208"/>
      <c r="AN35" s="208"/>
      <c r="AO35" s="210"/>
      <c r="AP35" s="35"/>
      <c r="AQ35" s="35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5">
      <c r="B60" s="30"/>
      <c r="D60" s="41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53</v>
      </c>
      <c r="AI60" s="32"/>
      <c r="AJ60" s="32"/>
      <c r="AK60" s="32"/>
      <c r="AL60" s="32"/>
      <c r="AM60" s="41" t="s">
        <v>54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">
      <c r="B64" s="30"/>
      <c r="D64" s="39" t="s">
        <v>55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56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5">
      <c r="B75" s="30"/>
      <c r="D75" s="41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53</v>
      </c>
      <c r="AI75" s="32"/>
      <c r="AJ75" s="32"/>
      <c r="AK75" s="32"/>
      <c r="AL75" s="32"/>
      <c r="AM75" s="41" t="s">
        <v>54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7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0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0" s="1" customFormat="1" ht="25" customHeight="1">
      <c r="B82" s="30"/>
      <c r="C82" s="19" t="s">
        <v>57</v>
      </c>
      <c r="AR82" s="30"/>
    </row>
    <row r="83" spans="1:90" s="1" customFormat="1" ht="7" customHeight="1">
      <c r="B83" s="30"/>
      <c r="AR83" s="30"/>
    </row>
    <row r="84" spans="1:90" s="3" customFormat="1" ht="12" customHeight="1">
      <c r="B84" s="46"/>
      <c r="C84" s="25" t="s">
        <v>13</v>
      </c>
      <c r="L84" s="3" t="str">
        <f>K5</f>
        <v>z025042024-3</v>
      </c>
      <c r="AR84" s="46"/>
    </row>
    <row r="85" spans="1:90" s="4" customFormat="1" ht="37" customHeight="1">
      <c r="B85" s="47"/>
      <c r="C85" s="48" t="s">
        <v>16</v>
      </c>
      <c r="L85" s="198" t="str">
        <f>K6</f>
        <v>Mánesova 1453/75 - rekonstrukce sociálních zařízení</v>
      </c>
      <c r="M85" s="199"/>
      <c r="N85" s="199"/>
      <c r="O85" s="199"/>
      <c r="P85" s="199"/>
      <c r="Q85" s="199"/>
      <c r="R85" s="199"/>
      <c r="S85" s="199"/>
      <c r="T85" s="199"/>
      <c r="U85" s="199"/>
      <c r="V85" s="199"/>
      <c r="W85" s="199"/>
      <c r="X85" s="199"/>
      <c r="Y85" s="199"/>
      <c r="Z85" s="199"/>
      <c r="AA85" s="199"/>
      <c r="AB85" s="199"/>
      <c r="AC85" s="199"/>
      <c r="AD85" s="199"/>
      <c r="AE85" s="199"/>
      <c r="AF85" s="199"/>
      <c r="AG85" s="199"/>
      <c r="AH85" s="199"/>
      <c r="AI85" s="199"/>
      <c r="AJ85" s="199"/>
      <c r="AK85" s="199"/>
      <c r="AL85" s="199"/>
      <c r="AM85" s="199"/>
      <c r="AN85" s="199"/>
      <c r="AO85" s="199"/>
      <c r="AR85" s="47"/>
    </row>
    <row r="86" spans="1:90" s="1" customFormat="1" ht="7" customHeight="1">
      <c r="B86" s="30"/>
      <c r="AR86" s="30"/>
    </row>
    <row r="87" spans="1:90" s="1" customFormat="1" ht="12" customHeight="1">
      <c r="B87" s="30"/>
      <c r="C87" s="25" t="s">
        <v>22</v>
      </c>
      <c r="L87" s="49" t="str">
        <f>IF(K8="","",K8)</f>
        <v xml:space="preserve">Praha </v>
      </c>
      <c r="AI87" s="25" t="s">
        <v>24</v>
      </c>
      <c r="AM87" s="200" t="str">
        <f>IF(AN8= "","",AN8)</f>
        <v>18. 7. 2023</v>
      </c>
      <c r="AN87" s="200"/>
      <c r="AR87" s="30"/>
    </row>
    <row r="88" spans="1:90" s="1" customFormat="1" ht="7" customHeight="1">
      <c r="B88" s="30"/>
      <c r="AR88" s="30"/>
    </row>
    <row r="89" spans="1:90" s="1" customFormat="1" ht="14.9" customHeight="1">
      <c r="B89" s="30"/>
      <c r="C89" s="25" t="s">
        <v>26</v>
      </c>
      <c r="L89" s="3" t="str">
        <f>IF(E11= "","",E11)</f>
        <v xml:space="preserve"> </v>
      </c>
      <c r="AI89" s="25" t="s">
        <v>33</v>
      </c>
      <c r="AM89" s="201" t="str">
        <f>IF(E17="","",E17)</f>
        <v>Ing. Jan Krpata</v>
      </c>
      <c r="AN89" s="202"/>
      <c r="AO89" s="202"/>
      <c r="AP89" s="202"/>
      <c r="AR89" s="30"/>
      <c r="AS89" s="203" t="s">
        <v>58</v>
      </c>
      <c r="AT89" s="204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4.9" customHeight="1">
      <c r="B90" s="30"/>
      <c r="C90" s="25" t="s">
        <v>30</v>
      </c>
      <c r="L90" s="3" t="str">
        <f>IF(E14= "Vyplň údaj","",E14)</f>
        <v/>
      </c>
      <c r="AI90" s="25" t="s">
        <v>36</v>
      </c>
      <c r="AM90" s="201" t="str">
        <f>IF(E20="","",E20)</f>
        <v xml:space="preserve"> </v>
      </c>
      <c r="AN90" s="202"/>
      <c r="AO90" s="202"/>
      <c r="AP90" s="202"/>
      <c r="AR90" s="30"/>
      <c r="AS90" s="205"/>
      <c r="AT90" s="206"/>
      <c r="BD90" s="54"/>
    </row>
    <row r="91" spans="1:90" s="1" customFormat="1" ht="10.75" customHeight="1">
      <c r="B91" s="30"/>
      <c r="AR91" s="30"/>
      <c r="AS91" s="205"/>
      <c r="AT91" s="206"/>
      <c r="BD91" s="54"/>
    </row>
    <row r="92" spans="1:90" s="1" customFormat="1" ht="29.25" customHeight="1">
      <c r="B92" s="30"/>
      <c r="C92" s="193" t="s">
        <v>59</v>
      </c>
      <c r="D92" s="194"/>
      <c r="E92" s="194"/>
      <c r="F92" s="194"/>
      <c r="G92" s="194"/>
      <c r="H92" s="55"/>
      <c r="I92" s="195" t="s">
        <v>60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61</v>
      </c>
      <c r="AH92" s="194"/>
      <c r="AI92" s="194"/>
      <c r="AJ92" s="194"/>
      <c r="AK92" s="194"/>
      <c r="AL92" s="194"/>
      <c r="AM92" s="194"/>
      <c r="AN92" s="195" t="s">
        <v>62</v>
      </c>
      <c r="AO92" s="194"/>
      <c r="AP92" s="197"/>
      <c r="AQ92" s="56" t="s">
        <v>63</v>
      </c>
      <c r="AR92" s="30"/>
      <c r="AS92" s="57" t="s">
        <v>64</v>
      </c>
      <c r="AT92" s="58" t="s">
        <v>65</v>
      </c>
      <c r="AU92" s="58" t="s">
        <v>66</v>
      </c>
      <c r="AV92" s="58" t="s">
        <v>67</v>
      </c>
      <c r="AW92" s="58" t="s">
        <v>68</v>
      </c>
      <c r="AX92" s="58" t="s">
        <v>69</v>
      </c>
      <c r="AY92" s="58" t="s">
        <v>70</v>
      </c>
      <c r="AZ92" s="58" t="s">
        <v>71</v>
      </c>
      <c r="BA92" s="58" t="s">
        <v>72</v>
      </c>
      <c r="BB92" s="58" t="s">
        <v>73</v>
      </c>
      <c r="BC92" s="58" t="s">
        <v>74</v>
      </c>
      <c r="BD92" s="59" t="s">
        <v>75</v>
      </c>
    </row>
    <row r="93" spans="1:90" s="1" customFormat="1" ht="10.7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0">
        <f>ROUND(AG95,2)</f>
        <v>0</v>
      </c>
      <c r="AH94" s="190"/>
      <c r="AI94" s="190"/>
      <c r="AJ94" s="190"/>
      <c r="AK94" s="190"/>
      <c r="AL94" s="190"/>
      <c r="AM94" s="190"/>
      <c r="AN94" s="191">
        <f>SUM(AG94,AT94)</f>
        <v>0</v>
      </c>
      <c r="AO94" s="191"/>
      <c r="AP94" s="191"/>
      <c r="AQ94" s="65" t="s">
        <v>1</v>
      </c>
      <c r="AR94" s="61"/>
      <c r="AS94" s="66">
        <f>ROUND(AS95,2)</f>
        <v>0</v>
      </c>
      <c r="AT94" s="67">
        <f>ROUND(SUM(AV94:AW94),2)</f>
        <v>0</v>
      </c>
      <c r="AU94" s="68">
        <f>ROUND(AU95,5)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ROUND(AZ95,2)</f>
        <v>0</v>
      </c>
      <c r="BA94" s="67">
        <f>ROUND(BA95,2)</f>
        <v>0</v>
      </c>
      <c r="BB94" s="67">
        <f>ROUND(BB95,2)</f>
        <v>0</v>
      </c>
      <c r="BC94" s="67">
        <f>ROUND(BC95,2)</f>
        <v>0</v>
      </c>
      <c r="BD94" s="69">
        <f>ROUND(BD95,2)</f>
        <v>0</v>
      </c>
      <c r="BS94" s="70" t="s">
        <v>77</v>
      </c>
      <c r="BT94" s="70" t="s">
        <v>78</v>
      </c>
      <c r="BV94" s="70" t="s">
        <v>79</v>
      </c>
      <c r="BW94" s="70" t="s">
        <v>4</v>
      </c>
      <c r="BX94" s="70" t="s">
        <v>80</v>
      </c>
      <c r="CL94" s="70" t="s">
        <v>1</v>
      </c>
    </row>
    <row r="95" spans="1:90" s="6" customFormat="1" ht="26" customHeight="1">
      <c r="A95" s="71" t="s">
        <v>81</v>
      </c>
      <c r="B95" s="72"/>
      <c r="C95" s="73"/>
      <c r="D95" s="189" t="s">
        <v>14</v>
      </c>
      <c r="E95" s="189"/>
      <c r="F95" s="189"/>
      <c r="G95" s="189"/>
      <c r="H95" s="189"/>
      <c r="I95" s="74"/>
      <c r="J95" s="189" t="s">
        <v>17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7">
        <f>'z025042024-3 - Mánesova 1...'!J28</f>
        <v>0</v>
      </c>
      <c r="AH95" s="188"/>
      <c r="AI95" s="188"/>
      <c r="AJ95" s="188"/>
      <c r="AK95" s="188"/>
      <c r="AL95" s="188"/>
      <c r="AM95" s="188"/>
      <c r="AN95" s="187">
        <f>SUM(AG95,AT95)</f>
        <v>0</v>
      </c>
      <c r="AO95" s="188"/>
      <c r="AP95" s="188"/>
      <c r="AQ95" s="75" t="s">
        <v>82</v>
      </c>
      <c r="AR95" s="72"/>
      <c r="AS95" s="76">
        <v>0</v>
      </c>
      <c r="AT95" s="77">
        <f>ROUND(SUM(AV95:AW95),2)</f>
        <v>0</v>
      </c>
      <c r="AU95" s="78">
        <f>'z025042024-3 - Mánesova 1...'!P151</f>
        <v>0</v>
      </c>
      <c r="AV95" s="77">
        <f>'z025042024-3 - Mánesova 1...'!J31</f>
        <v>0</v>
      </c>
      <c r="AW95" s="77">
        <f>'z025042024-3 - Mánesova 1...'!J32</f>
        <v>0</v>
      </c>
      <c r="AX95" s="77">
        <f>'z025042024-3 - Mánesova 1...'!J33</f>
        <v>0</v>
      </c>
      <c r="AY95" s="77">
        <f>'z025042024-3 - Mánesova 1...'!J34</f>
        <v>0</v>
      </c>
      <c r="AZ95" s="77">
        <f>'z025042024-3 - Mánesova 1...'!F31</f>
        <v>0</v>
      </c>
      <c r="BA95" s="77">
        <f>'z025042024-3 - Mánesova 1...'!F32</f>
        <v>0</v>
      </c>
      <c r="BB95" s="77">
        <f>'z025042024-3 - Mánesova 1...'!F33</f>
        <v>0</v>
      </c>
      <c r="BC95" s="77">
        <f>'z025042024-3 - Mánesova 1...'!F34</f>
        <v>0</v>
      </c>
      <c r="BD95" s="79">
        <f>'z025042024-3 - Mánesova 1...'!F35</f>
        <v>0</v>
      </c>
      <c r="BT95" s="80" t="s">
        <v>21</v>
      </c>
      <c r="BU95" s="80" t="s">
        <v>83</v>
      </c>
      <c r="BV95" s="80" t="s">
        <v>79</v>
      </c>
      <c r="BW95" s="80" t="s">
        <v>4</v>
      </c>
      <c r="BX95" s="80" t="s">
        <v>80</v>
      </c>
      <c r="CL95" s="80" t="s">
        <v>1</v>
      </c>
    </row>
    <row r="96" spans="1:90" s="1" customFormat="1" ht="30" customHeight="1">
      <c r="B96" s="30"/>
      <c r="AR96" s="30"/>
    </row>
    <row r="97" spans="2:44" s="1" customFormat="1" ht="7" customHeight="1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30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z025042024-3 - Mánesova 1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88"/>
  <sheetViews>
    <sheetView showGridLines="0" tabSelected="1" workbookViewId="0">
      <selection activeCell="E4" sqref="E4"/>
    </sheetView>
  </sheetViews>
  <sheetFormatPr defaultRowHeight="10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hidden="1" customWidth="1"/>
    <col min="13" max="13" width="10.77734375" hidden="1" customWidth="1"/>
    <col min="14" max="14" width="8.88671875" hidden="1" customWidth="1"/>
    <col min="15" max="20" width="14.10937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8.88671875" hidden="1"/>
  </cols>
  <sheetData>
    <row r="2" spans="2:46" ht="37" customHeight="1">
      <c r="L2" s="192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4</v>
      </c>
    </row>
    <row r="3" spans="2:46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5" customHeight="1">
      <c r="B4" s="18"/>
      <c r="D4" s="19" t="s">
        <v>85</v>
      </c>
      <c r="L4" s="18"/>
      <c r="M4" s="81" t="s">
        <v>10</v>
      </c>
      <c r="AT4" s="15" t="s">
        <v>3</v>
      </c>
    </row>
    <row r="5" spans="2:46" ht="7" customHeight="1">
      <c r="B5" s="18"/>
      <c r="L5" s="18"/>
    </row>
    <row r="6" spans="2:46" s="1" customFormat="1" ht="12" customHeight="1">
      <c r="B6" s="30"/>
      <c r="D6" s="25" t="s">
        <v>16</v>
      </c>
      <c r="L6" s="30"/>
    </row>
    <row r="7" spans="2:46" s="1" customFormat="1" ht="14.5" customHeight="1">
      <c r="B7" s="30"/>
      <c r="E7" s="198" t="s">
        <v>17</v>
      </c>
      <c r="F7" s="211"/>
      <c r="G7" s="211"/>
      <c r="H7" s="211"/>
      <c r="L7" s="30"/>
    </row>
    <row r="8" spans="2:46" s="1" customFormat="1">
      <c r="B8" s="30"/>
      <c r="L8" s="30"/>
    </row>
    <row r="9" spans="2:46" s="1" customFormat="1" ht="12" customHeight="1">
      <c r="B9" s="30"/>
      <c r="D9" s="25" t="s">
        <v>19</v>
      </c>
      <c r="F9" s="23" t="s">
        <v>1</v>
      </c>
      <c r="I9" s="25" t="s">
        <v>20</v>
      </c>
      <c r="J9" s="23" t="s">
        <v>1</v>
      </c>
      <c r="L9" s="30"/>
    </row>
    <row r="10" spans="2:46" s="1" customFormat="1" ht="12" customHeight="1">
      <c r="B10" s="30"/>
      <c r="D10" s="25" t="s">
        <v>22</v>
      </c>
      <c r="F10" s="23" t="s">
        <v>23</v>
      </c>
      <c r="I10" s="25" t="s">
        <v>24</v>
      </c>
      <c r="J10" s="50" t="str">
        <f>'Rekapitulace stavby'!AN8</f>
        <v>18. 7. 2023</v>
      </c>
      <c r="L10" s="30"/>
    </row>
    <row r="11" spans="2:46" s="1" customFormat="1" ht="10.75" customHeight="1">
      <c r="B11" s="30"/>
      <c r="L11" s="30"/>
    </row>
    <row r="12" spans="2:46" s="1" customFormat="1" ht="12" customHeight="1">
      <c r="B12" s="30"/>
      <c r="D12" s="25" t="s">
        <v>26</v>
      </c>
      <c r="I12" s="25" t="s">
        <v>27</v>
      </c>
      <c r="J12" s="23" t="str">
        <f>IF('Rekapitulace stavby'!AN10="","",'Rekapitulace stavby'!AN10)</f>
        <v/>
      </c>
      <c r="L12" s="30"/>
    </row>
    <row r="13" spans="2:46" s="1" customFormat="1" ht="18" customHeight="1">
      <c r="B13" s="30"/>
      <c r="E13" s="23" t="str">
        <f>IF('Rekapitulace stavby'!E11="","",'Rekapitulace stavby'!E11)</f>
        <v xml:space="preserve"> </v>
      </c>
      <c r="I13" s="25" t="s">
        <v>29</v>
      </c>
      <c r="J13" s="23" t="str">
        <f>IF('Rekapitulace stavby'!AN11="","",'Rekapitulace stavby'!AN11)</f>
        <v/>
      </c>
      <c r="L13" s="30"/>
    </row>
    <row r="14" spans="2:46" s="1" customFormat="1" ht="7" customHeight="1">
      <c r="B14" s="30"/>
      <c r="L14" s="30"/>
    </row>
    <row r="15" spans="2:46" s="1" customFormat="1" ht="12" customHeight="1">
      <c r="B15" s="30"/>
      <c r="D15" s="25" t="s">
        <v>30</v>
      </c>
      <c r="I15" s="25" t="s">
        <v>27</v>
      </c>
      <c r="J15" s="26" t="str">
        <f>'Rekapitulace stavby'!AN13</f>
        <v>Vyplň údaj</v>
      </c>
      <c r="L15" s="30"/>
    </row>
    <row r="16" spans="2:46" s="1" customFormat="1" ht="18" customHeight="1">
      <c r="B16" s="30"/>
      <c r="E16" s="212" t="str">
        <f>'Rekapitulace stavby'!E14</f>
        <v>Vyplň údaj</v>
      </c>
      <c r="F16" s="178"/>
      <c r="G16" s="178"/>
      <c r="H16" s="178"/>
      <c r="I16" s="25" t="s">
        <v>29</v>
      </c>
      <c r="J16" s="26" t="str">
        <f>'Rekapitulace stavby'!AN14</f>
        <v>Vyplň údaj</v>
      </c>
      <c r="L16" s="30"/>
    </row>
    <row r="17" spans="2:12" s="1" customFormat="1" ht="7" customHeight="1">
      <c r="B17" s="30"/>
      <c r="L17" s="30"/>
    </row>
    <row r="18" spans="2:12" s="1" customFormat="1" ht="12" customHeight="1">
      <c r="B18" s="30"/>
      <c r="D18" s="25" t="s">
        <v>33</v>
      </c>
      <c r="I18" s="25" t="s">
        <v>27</v>
      </c>
      <c r="J18" s="23" t="s">
        <v>34</v>
      </c>
      <c r="L18" s="30"/>
    </row>
    <row r="19" spans="2:12" s="1" customFormat="1" ht="18" customHeight="1">
      <c r="B19" s="30"/>
      <c r="E19" s="23" t="s">
        <v>35</v>
      </c>
      <c r="I19" s="25" t="s">
        <v>29</v>
      </c>
      <c r="J19" s="23" t="s">
        <v>1</v>
      </c>
      <c r="L19" s="30"/>
    </row>
    <row r="20" spans="2:12" s="1" customFormat="1" ht="7" customHeight="1">
      <c r="B20" s="30"/>
      <c r="L20" s="30"/>
    </row>
    <row r="21" spans="2:12" s="1" customFormat="1" ht="12" customHeight="1">
      <c r="B21" s="30"/>
      <c r="D21" s="25" t="s">
        <v>36</v>
      </c>
      <c r="I21" s="25" t="s">
        <v>27</v>
      </c>
      <c r="J21" s="23" t="str">
        <f>IF('Rekapitulace stavby'!AN19="","",'Rekapitulace stavby'!AN19)</f>
        <v/>
      </c>
      <c r="L21" s="30"/>
    </row>
    <row r="22" spans="2:12" s="1" customFormat="1" ht="18" customHeight="1">
      <c r="B22" s="30"/>
      <c r="E22" s="23" t="str">
        <f>IF('Rekapitulace stavby'!E20="","",'Rekapitulace stavby'!E20)</f>
        <v xml:space="preserve"> </v>
      </c>
      <c r="I22" s="25" t="s">
        <v>29</v>
      </c>
      <c r="J22" s="23" t="str">
        <f>IF('Rekapitulace stavby'!AN20="","",'Rekapitulace stavby'!AN20)</f>
        <v/>
      </c>
      <c r="L22" s="30"/>
    </row>
    <row r="23" spans="2:12" s="1" customFormat="1" ht="7" customHeight="1">
      <c r="B23" s="30"/>
      <c r="L23" s="30"/>
    </row>
    <row r="24" spans="2:12" s="1" customFormat="1" ht="12" customHeight="1">
      <c r="B24" s="30"/>
      <c r="D24" s="25" t="s">
        <v>37</v>
      </c>
      <c r="L24" s="30"/>
    </row>
    <row r="25" spans="2:12" s="7" customFormat="1" ht="14.5" customHeight="1">
      <c r="B25" s="82"/>
      <c r="E25" s="183" t="s">
        <v>1</v>
      </c>
      <c r="F25" s="183"/>
      <c r="G25" s="183"/>
      <c r="H25" s="183"/>
      <c r="L25" s="82"/>
    </row>
    <row r="26" spans="2:12" s="1" customFormat="1" ht="7" customHeight="1">
      <c r="B26" s="30"/>
      <c r="L26" s="30"/>
    </row>
    <row r="27" spans="2:12" s="1" customFormat="1" ht="7" customHeight="1">
      <c r="B27" s="30"/>
      <c r="D27" s="51"/>
      <c r="E27" s="51"/>
      <c r="F27" s="51"/>
      <c r="G27" s="51"/>
      <c r="H27" s="51"/>
      <c r="I27" s="51"/>
      <c r="J27" s="51"/>
      <c r="K27" s="51"/>
      <c r="L27" s="30"/>
    </row>
    <row r="28" spans="2:12" s="1" customFormat="1" ht="25.4" customHeight="1">
      <c r="B28" s="30"/>
      <c r="D28" s="83" t="s">
        <v>38</v>
      </c>
      <c r="J28" s="64">
        <f>ROUND(J151, 2)</f>
        <v>0</v>
      </c>
      <c r="L28" s="30"/>
    </row>
    <row r="29" spans="2:12" s="1" customFormat="1" ht="7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14.4" customHeight="1">
      <c r="B30" s="30"/>
      <c r="F30" s="33" t="s">
        <v>40</v>
      </c>
      <c r="I30" s="33" t="s">
        <v>39</v>
      </c>
      <c r="J30" s="33" t="s">
        <v>41</v>
      </c>
      <c r="L30" s="30"/>
    </row>
    <row r="31" spans="2:12" s="1" customFormat="1" ht="14.4" customHeight="1">
      <c r="B31" s="30"/>
      <c r="D31" s="53" t="s">
        <v>42</v>
      </c>
      <c r="E31" s="25" t="s">
        <v>43</v>
      </c>
      <c r="F31" s="84">
        <f>ROUND((SUM(BE151:BE587)),  2)</f>
        <v>0</v>
      </c>
      <c r="I31" s="85">
        <v>0.21</v>
      </c>
      <c r="J31" s="84">
        <f>ROUND(((SUM(BE151:BE587))*I31),  2)</f>
        <v>0</v>
      </c>
      <c r="L31" s="30"/>
    </row>
    <row r="32" spans="2:12" s="1" customFormat="1" ht="14.4" customHeight="1">
      <c r="B32" s="30"/>
      <c r="E32" s="25" t="s">
        <v>44</v>
      </c>
      <c r="F32" s="84">
        <f>ROUND((SUM(BF151:BF587)),  2)</f>
        <v>0</v>
      </c>
      <c r="I32" s="85">
        <v>0.15</v>
      </c>
      <c r="J32" s="84">
        <f>ROUND(((SUM(BF151:BF587))*I32),  2)</f>
        <v>0</v>
      </c>
      <c r="L32" s="30"/>
    </row>
    <row r="33" spans="2:12" s="1" customFormat="1" ht="14.4" hidden="1" customHeight="1">
      <c r="B33" s="30"/>
      <c r="E33" s="25" t="s">
        <v>45</v>
      </c>
      <c r="F33" s="84">
        <f>ROUND((SUM(BG151:BG587)),  2)</f>
        <v>0</v>
      </c>
      <c r="I33" s="85">
        <v>0.21</v>
      </c>
      <c r="J33" s="84">
        <f>0</f>
        <v>0</v>
      </c>
      <c r="L33" s="30"/>
    </row>
    <row r="34" spans="2:12" s="1" customFormat="1" ht="14.4" hidden="1" customHeight="1">
      <c r="B34" s="30"/>
      <c r="E34" s="25" t="s">
        <v>46</v>
      </c>
      <c r="F34" s="84">
        <f>ROUND((SUM(BH151:BH587)),  2)</f>
        <v>0</v>
      </c>
      <c r="I34" s="85">
        <v>0.15</v>
      </c>
      <c r="J34" s="84">
        <f>0</f>
        <v>0</v>
      </c>
      <c r="L34" s="30"/>
    </row>
    <row r="35" spans="2:12" s="1" customFormat="1" ht="14.4" hidden="1" customHeight="1">
      <c r="B35" s="30"/>
      <c r="E35" s="25" t="s">
        <v>47</v>
      </c>
      <c r="F35" s="84">
        <f>ROUND((SUM(BI151:BI587)),  2)</f>
        <v>0</v>
      </c>
      <c r="I35" s="85">
        <v>0</v>
      </c>
      <c r="J35" s="84">
        <f>0</f>
        <v>0</v>
      </c>
      <c r="L35" s="30"/>
    </row>
    <row r="36" spans="2:12" s="1" customFormat="1" ht="7" customHeight="1">
      <c r="B36" s="30"/>
      <c r="L36" s="30"/>
    </row>
    <row r="37" spans="2:12" s="1" customFormat="1" ht="25.4" customHeight="1">
      <c r="B37" s="30"/>
      <c r="C37" s="86"/>
      <c r="D37" s="87" t="s">
        <v>48</v>
      </c>
      <c r="E37" s="55"/>
      <c r="F37" s="55"/>
      <c r="G37" s="88" t="s">
        <v>49</v>
      </c>
      <c r="H37" s="89" t="s">
        <v>50</v>
      </c>
      <c r="I37" s="55"/>
      <c r="J37" s="90">
        <f>SUM(J28:J35)</f>
        <v>0</v>
      </c>
      <c r="K37" s="91"/>
      <c r="L37" s="30"/>
    </row>
    <row r="38" spans="2:12" s="1" customFormat="1" ht="14.4" customHeight="1">
      <c r="B38" s="30"/>
      <c r="L38" s="30"/>
    </row>
    <row r="39" spans="2:12" ht="14.4" customHeight="1">
      <c r="B39" s="18"/>
      <c r="L39" s="18"/>
    </row>
    <row r="40" spans="2:12" ht="14.4" customHeight="1">
      <c r="B40" s="18"/>
      <c r="L40" s="18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5">
      <c r="B61" s="30"/>
      <c r="D61" s="41" t="s">
        <v>53</v>
      </c>
      <c r="E61" s="32"/>
      <c r="F61" s="92" t="s">
        <v>54</v>
      </c>
      <c r="G61" s="41" t="s">
        <v>53</v>
      </c>
      <c r="H61" s="32"/>
      <c r="I61" s="32"/>
      <c r="J61" s="93" t="s">
        <v>54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">
      <c r="B65" s="30"/>
      <c r="D65" s="39" t="s">
        <v>55</v>
      </c>
      <c r="E65" s="40"/>
      <c r="F65" s="40"/>
      <c r="G65" s="39" t="s">
        <v>56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5">
      <c r="B76" s="30"/>
      <c r="D76" s="41" t="s">
        <v>53</v>
      </c>
      <c r="E76" s="32"/>
      <c r="F76" s="92" t="s">
        <v>54</v>
      </c>
      <c r="G76" s="41" t="s">
        <v>53</v>
      </c>
      <c r="H76" s="32"/>
      <c r="I76" s="32"/>
      <c r="J76" s="93" t="s">
        <v>54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86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4.5" customHeight="1">
      <c r="B85" s="30"/>
      <c r="E85" s="198" t="str">
        <f>E7</f>
        <v>Mánesova 1453/75 - rekonstrukce sociálních zařízení</v>
      </c>
      <c r="F85" s="211"/>
      <c r="G85" s="211"/>
      <c r="H85" s="211"/>
      <c r="L85" s="30"/>
    </row>
    <row r="86" spans="2:47" s="1" customFormat="1" ht="7" customHeight="1">
      <c r="B86" s="30"/>
      <c r="L86" s="30"/>
    </row>
    <row r="87" spans="2:47" s="1" customFormat="1" ht="12" customHeight="1">
      <c r="B87" s="30"/>
      <c r="C87" s="25" t="s">
        <v>22</v>
      </c>
      <c r="F87" s="23" t="str">
        <f>F10</f>
        <v xml:space="preserve">Praha </v>
      </c>
      <c r="I87" s="25" t="s">
        <v>24</v>
      </c>
      <c r="J87" s="50" t="str">
        <f>IF(J10="","",J10)</f>
        <v>18. 7. 2023</v>
      </c>
      <c r="L87" s="30"/>
    </row>
    <row r="88" spans="2:47" s="1" customFormat="1" ht="7" customHeight="1">
      <c r="B88" s="30"/>
      <c r="L88" s="30"/>
    </row>
    <row r="89" spans="2:47" s="1" customFormat="1" ht="14.9" customHeight="1">
      <c r="B89" s="30"/>
      <c r="C89" s="25" t="s">
        <v>26</v>
      </c>
      <c r="F89" s="23" t="str">
        <f>E13</f>
        <v xml:space="preserve"> </v>
      </c>
      <c r="I89" s="25" t="s">
        <v>33</v>
      </c>
      <c r="J89" s="28" t="str">
        <f>E19</f>
        <v>Ing. Jan Krpata</v>
      </c>
      <c r="L89" s="30"/>
    </row>
    <row r="90" spans="2:47" s="1" customFormat="1" ht="14.9" customHeight="1">
      <c r="B90" s="30"/>
      <c r="C90" s="25" t="s">
        <v>30</v>
      </c>
      <c r="F90" s="23" t="str">
        <f>IF(E16="","",E16)</f>
        <v>Vyplň údaj</v>
      </c>
      <c r="I90" s="25" t="s">
        <v>36</v>
      </c>
      <c r="J90" s="28" t="str">
        <f>E22</f>
        <v xml:space="preserve"> </v>
      </c>
      <c r="L90" s="30"/>
    </row>
    <row r="91" spans="2:47" s="1" customFormat="1" ht="10.25" customHeight="1">
      <c r="B91" s="30"/>
      <c r="L91" s="30"/>
    </row>
    <row r="92" spans="2:47" s="1" customFormat="1" ht="29.25" customHeight="1">
      <c r="B92" s="30"/>
      <c r="C92" s="94" t="s">
        <v>87</v>
      </c>
      <c r="D92" s="86"/>
      <c r="E92" s="86"/>
      <c r="F92" s="86"/>
      <c r="G92" s="86"/>
      <c r="H92" s="86"/>
      <c r="I92" s="86"/>
      <c r="J92" s="95" t="s">
        <v>88</v>
      </c>
      <c r="K92" s="86"/>
      <c r="L92" s="30"/>
    </row>
    <row r="93" spans="2:47" s="1" customFormat="1" ht="10.25" customHeight="1">
      <c r="B93" s="30"/>
      <c r="L93" s="30"/>
    </row>
    <row r="94" spans="2:47" s="1" customFormat="1" ht="22.75" customHeight="1">
      <c r="B94" s="30"/>
      <c r="C94" s="96" t="s">
        <v>89</v>
      </c>
      <c r="J94" s="64">
        <f>J151</f>
        <v>0</v>
      </c>
      <c r="L94" s="30"/>
      <c r="AU94" s="15" t="s">
        <v>90</v>
      </c>
    </row>
    <row r="95" spans="2:47" s="8" customFormat="1" ht="25" customHeight="1">
      <c r="B95" s="97"/>
      <c r="D95" s="98" t="s">
        <v>91</v>
      </c>
      <c r="E95" s="99"/>
      <c r="F95" s="99"/>
      <c r="G95" s="99"/>
      <c r="H95" s="99"/>
      <c r="I95" s="99"/>
      <c r="J95" s="100">
        <f>J152</f>
        <v>0</v>
      </c>
      <c r="L95" s="97"/>
    </row>
    <row r="96" spans="2:47" s="9" customFormat="1" ht="19.899999999999999" customHeight="1">
      <c r="B96" s="101"/>
      <c r="D96" s="102" t="s">
        <v>92</v>
      </c>
      <c r="E96" s="103"/>
      <c r="F96" s="103"/>
      <c r="G96" s="103"/>
      <c r="H96" s="103"/>
      <c r="I96" s="103"/>
      <c r="J96" s="104">
        <f>J153</f>
        <v>0</v>
      </c>
      <c r="L96" s="101"/>
    </row>
    <row r="97" spans="2:12" s="9" customFormat="1" ht="19.899999999999999" customHeight="1">
      <c r="B97" s="101"/>
      <c r="D97" s="102" t="s">
        <v>93</v>
      </c>
      <c r="E97" s="103"/>
      <c r="F97" s="103"/>
      <c r="G97" s="103"/>
      <c r="H97" s="103"/>
      <c r="I97" s="103"/>
      <c r="J97" s="104">
        <f>J163</f>
        <v>0</v>
      </c>
      <c r="L97" s="101"/>
    </row>
    <row r="98" spans="2:12" s="9" customFormat="1" ht="14.9" customHeight="1">
      <c r="B98" s="101"/>
      <c r="D98" s="102" t="s">
        <v>94</v>
      </c>
      <c r="E98" s="103"/>
      <c r="F98" s="103"/>
      <c r="G98" s="103"/>
      <c r="H98" s="103"/>
      <c r="I98" s="103"/>
      <c r="J98" s="104">
        <f>J178</f>
        <v>0</v>
      </c>
      <c r="L98" s="101"/>
    </row>
    <row r="99" spans="2:12" s="9" customFormat="1" ht="19.899999999999999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J181</f>
        <v>0</v>
      </c>
      <c r="L99" s="101"/>
    </row>
    <row r="100" spans="2:12" s="9" customFormat="1" ht="19.899999999999999" customHeight="1">
      <c r="B100" s="101"/>
      <c r="D100" s="102" t="s">
        <v>96</v>
      </c>
      <c r="E100" s="103"/>
      <c r="F100" s="103"/>
      <c r="G100" s="103"/>
      <c r="H100" s="103"/>
      <c r="I100" s="103"/>
      <c r="J100" s="104">
        <f>J184</f>
        <v>0</v>
      </c>
      <c r="L100" s="101"/>
    </row>
    <row r="101" spans="2:12" s="9" customFormat="1" ht="19.899999999999999" customHeight="1">
      <c r="B101" s="101"/>
      <c r="D101" s="102" t="s">
        <v>97</v>
      </c>
      <c r="E101" s="103"/>
      <c r="F101" s="103"/>
      <c r="G101" s="103"/>
      <c r="H101" s="103"/>
      <c r="I101" s="103"/>
      <c r="J101" s="104">
        <f>J186</f>
        <v>0</v>
      </c>
      <c r="L101" s="101"/>
    </row>
    <row r="102" spans="2:12" s="9" customFormat="1" ht="19.899999999999999" customHeight="1">
      <c r="B102" s="101"/>
      <c r="D102" s="102" t="s">
        <v>98</v>
      </c>
      <c r="E102" s="103"/>
      <c r="F102" s="103"/>
      <c r="G102" s="103"/>
      <c r="H102" s="103"/>
      <c r="I102" s="103"/>
      <c r="J102" s="104">
        <f>J219</f>
        <v>0</v>
      </c>
      <c r="L102" s="101"/>
    </row>
    <row r="103" spans="2:12" s="9" customFormat="1" ht="19.899999999999999" customHeight="1">
      <c r="B103" s="101"/>
      <c r="D103" s="102" t="s">
        <v>99</v>
      </c>
      <c r="E103" s="103"/>
      <c r="F103" s="103"/>
      <c r="G103" s="103"/>
      <c r="H103" s="103"/>
      <c r="I103" s="103"/>
      <c r="J103" s="104">
        <f>J253</f>
        <v>0</v>
      </c>
      <c r="L103" s="101"/>
    </row>
    <row r="104" spans="2:12" s="9" customFormat="1" ht="19.899999999999999" customHeight="1">
      <c r="B104" s="101"/>
      <c r="D104" s="102" t="s">
        <v>100</v>
      </c>
      <c r="E104" s="103"/>
      <c r="F104" s="103"/>
      <c r="G104" s="103"/>
      <c r="H104" s="103"/>
      <c r="I104" s="103"/>
      <c r="J104" s="104">
        <f>J259</f>
        <v>0</v>
      </c>
      <c r="L104" s="101"/>
    </row>
    <row r="105" spans="2:12" s="8" customFormat="1" ht="25" customHeight="1">
      <c r="B105" s="97"/>
      <c r="D105" s="98" t="s">
        <v>101</v>
      </c>
      <c r="E105" s="99"/>
      <c r="F105" s="99"/>
      <c r="G105" s="99"/>
      <c r="H105" s="99"/>
      <c r="I105" s="99"/>
      <c r="J105" s="100">
        <f>J261</f>
        <v>0</v>
      </c>
      <c r="L105" s="97"/>
    </row>
    <row r="106" spans="2:12" s="9" customFormat="1" ht="19.899999999999999" customHeight="1">
      <c r="B106" s="101"/>
      <c r="D106" s="102" t="s">
        <v>102</v>
      </c>
      <c r="E106" s="103"/>
      <c r="F106" s="103"/>
      <c r="G106" s="103"/>
      <c r="H106" s="103"/>
      <c r="I106" s="103"/>
      <c r="J106" s="104">
        <f>J262</f>
        <v>0</v>
      </c>
      <c r="L106" s="101"/>
    </row>
    <row r="107" spans="2:12" s="9" customFormat="1" ht="19.899999999999999" customHeight="1">
      <c r="B107" s="101"/>
      <c r="D107" s="102" t="s">
        <v>103</v>
      </c>
      <c r="E107" s="103"/>
      <c r="F107" s="103"/>
      <c r="G107" s="103"/>
      <c r="H107" s="103"/>
      <c r="I107" s="103"/>
      <c r="J107" s="104">
        <f>J267</f>
        <v>0</v>
      </c>
      <c r="L107" s="101"/>
    </row>
    <row r="108" spans="2:12" s="9" customFormat="1" ht="19.899999999999999" customHeight="1">
      <c r="B108" s="101"/>
      <c r="D108" s="102" t="s">
        <v>104</v>
      </c>
      <c r="E108" s="103"/>
      <c r="F108" s="103"/>
      <c r="G108" s="103"/>
      <c r="H108" s="103"/>
      <c r="I108" s="103"/>
      <c r="J108" s="104">
        <f>J279</f>
        <v>0</v>
      </c>
      <c r="L108" s="101"/>
    </row>
    <row r="109" spans="2:12" s="9" customFormat="1" ht="19.899999999999999" customHeight="1">
      <c r="B109" s="101"/>
      <c r="D109" s="102" t="s">
        <v>105</v>
      </c>
      <c r="E109" s="103"/>
      <c r="F109" s="103"/>
      <c r="G109" s="103"/>
      <c r="H109" s="103"/>
      <c r="I109" s="103"/>
      <c r="J109" s="104">
        <f>J283</f>
        <v>0</v>
      </c>
      <c r="L109" s="101"/>
    </row>
    <row r="110" spans="2:12" s="9" customFormat="1" ht="19.899999999999999" customHeight="1">
      <c r="B110" s="101"/>
      <c r="D110" s="102" t="s">
        <v>106</v>
      </c>
      <c r="E110" s="103"/>
      <c r="F110" s="103"/>
      <c r="G110" s="103"/>
      <c r="H110" s="103"/>
      <c r="I110" s="103"/>
      <c r="J110" s="104">
        <f>J312</f>
        <v>0</v>
      </c>
      <c r="L110" s="101"/>
    </row>
    <row r="111" spans="2:12" s="9" customFormat="1" ht="19.899999999999999" customHeight="1">
      <c r="B111" s="101"/>
      <c r="D111" s="102" t="s">
        <v>107</v>
      </c>
      <c r="E111" s="103"/>
      <c r="F111" s="103"/>
      <c r="G111" s="103"/>
      <c r="H111" s="103"/>
      <c r="I111" s="103"/>
      <c r="J111" s="104">
        <f>J344</f>
        <v>0</v>
      </c>
      <c r="L111" s="101"/>
    </row>
    <row r="112" spans="2:12" s="9" customFormat="1" ht="19.899999999999999" customHeight="1">
      <c r="B112" s="101"/>
      <c r="D112" s="102" t="s">
        <v>108</v>
      </c>
      <c r="E112" s="103"/>
      <c r="F112" s="103"/>
      <c r="G112" s="103"/>
      <c r="H112" s="103"/>
      <c r="I112" s="103"/>
      <c r="J112" s="104">
        <f>J398</f>
        <v>0</v>
      </c>
      <c r="L112" s="101"/>
    </row>
    <row r="113" spans="2:12" s="9" customFormat="1" ht="19.899999999999999" customHeight="1">
      <c r="B113" s="101"/>
      <c r="D113" s="102" t="s">
        <v>109</v>
      </c>
      <c r="E113" s="103"/>
      <c r="F113" s="103"/>
      <c r="G113" s="103"/>
      <c r="H113" s="103"/>
      <c r="I113" s="103"/>
      <c r="J113" s="104">
        <f>J403</f>
        <v>0</v>
      </c>
      <c r="L113" s="101"/>
    </row>
    <row r="114" spans="2:12" s="9" customFormat="1" ht="19.899999999999999" customHeight="1">
      <c r="B114" s="101"/>
      <c r="D114" s="102" t="s">
        <v>110</v>
      </c>
      <c r="E114" s="103"/>
      <c r="F114" s="103"/>
      <c r="G114" s="103"/>
      <c r="H114" s="103"/>
      <c r="I114" s="103"/>
      <c r="J114" s="104">
        <f>J407</f>
        <v>0</v>
      </c>
      <c r="L114" s="101"/>
    </row>
    <row r="115" spans="2:12" s="9" customFormat="1" ht="19.899999999999999" customHeight="1">
      <c r="B115" s="101"/>
      <c r="D115" s="102" t="s">
        <v>111</v>
      </c>
      <c r="E115" s="103"/>
      <c r="F115" s="103"/>
      <c r="G115" s="103"/>
      <c r="H115" s="103"/>
      <c r="I115" s="103"/>
      <c r="J115" s="104">
        <f>J420</f>
        <v>0</v>
      </c>
      <c r="L115" s="101"/>
    </row>
    <row r="116" spans="2:12" s="9" customFormat="1" ht="19.899999999999999" customHeight="1">
      <c r="B116" s="101"/>
      <c r="D116" s="102" t="s">
        <v>112</v>
      </c>
      <c r="E116" s="103"/>
      <c r="F116" s="103"/>
      <c r="G116" s="103"/>
      <c r="H116" s="103"/>
      <c r="I116" s="103"/>
      <c r="J116" s="104">
        <f>J433</f>
        <v>0</v>
      </c>
      <c r="L116" s="101"/>
    </row>
    <row r="117" spans="2:12" s="9" customFormat="1" ht="19.899999999999999" customHeight="1">
      <c r="B117" s="101"/>
      <c r="D117" s="102" t="s">
        <v>113</v>
      </c>
      <c r="E117" s="103"/>
      <c r="F117" s="103"/>
      <c r="G117" s="103"/>
      <c r="H117" s="103"/>
      <c r="I117" s="103"/>
      <c r="J117" s="104">
        <f>J445</f>
        <v>0</v>
      </c>
      <c r="L117" s="101"/>
    </row>
    <row r="118" spans="2:12" s="9" customFormat="1" ht="19.899999999999999" customHeight="1">
      <c r="B118" s="101"/>
      <c r="D118" s="102" t="s">
        <v>114</v>
      </c>
      <c r="E118" s="103"/>
      <c r="F118" s="103"/>
      <c r="G118" s="103"/>
      <c r="H118" s="103"/>
      <c r="I118" s="103"/>
      <c r="J118" s="104">
        <f>J447</f>
        <v>0</v>
      </c>
      <c r="L118" s="101"/>
    </row>
    <row r="119" spans="2:12" s="9" customFormat="1" ht="19.899999999999999" customHeight="1">
      <c r="B119" s="101"/>
      <c r="D119" s="102" t="s">
        <v>115</v>
      </c>
      <c r="E119" s="103"/>
      <c r="F119" s="103"/>
      <c r="G119" s="103"/>
      <c r="H119" s="103"/>
      <c r="I119" s="103"/>
      <c r="J119" s="104">
        <f>J449</f>
        <v>0</v>
      </c>
      <c r="L119" s="101"/>
    </row>
    <row r="120" spans="2:12" s="9" customFormat="1" ht="19.899999999999999" customHeight="1">
      <c r="B120" s="101"/>
      <c r="D120" s="102" t="s">
        <v>116</v>
      </c>
      <c r="E120" s="103"/>
      <c r="F120" s="103"/>
      <c r="G120" s="103"/>
      <c r="H120" s="103"/>
      <c r="I120" s="103"/>
      <c r="J120" s="104">
        <f>J463</f>
        <v>0</v>
      </c>
      <c r="L120" s="101"/>
    </row>
    <row r="121" spans="2:12" s="9" customFormat="1" ht="19.899999999999999" customHeight="1">
      <c r="B121" s="101"/>
      <c r="D121" s="102" t="s">
        <v>117</v>
      </c>
      <c r="E121" s="103"/>
      <c r="F121" s="103"/>
      <c r="G121" s="103"/>
      <c r="H121" s="103"/>
      <c r="I121" s="103"/>
      <c r="J121" s="104">
        <f>J476</f>
        <v>0</v>
      </c>
      <c r="L121" s="101"/>
    </row>
    <row r="122" spans="2:12" s="9" customFormat="1" ht="19.899999999999999" customHeight="1">
      <c r="B122" s="101"/>
      <c r="D122" s="102" t="s">
        <v>118</v>
      </c>
      <c r="E122" s="103"/>
      <c r="F122" s="103"/>
      <c r="G122" s="103"/>
      <c r="H122" s="103"/>
      <c r="I122" s="103"/>
      <c r="J122" s="104">
        <f>J491</f>
        <v>0</v>
      </c>
      <c r="L122" s="101"/>
    </row>
    <row r="123" spans="2:12" s="9" customFormat="1" ht="19.899999999999999" customHeight="1">
      <c r="B123" s="101"/>
      <c r="D123" s="102" t="s">
        <v>119</v>
      </c>
      <c r="E123" s="103"/>
      <c r="F123" s="103"/>
      <c r="G123" s="103"/>
      <c r="H123" s="103"/>
      <c r="I123" s="103"/>
      <c r="J123" s="104">
        <f>J502</f>
        <v>0</v>
      </c>
      <c r="L123" s="101"/>
    </row>
    <row r="124" spans="2:12" s="9" customFormat="1" ht="19.899999999999999" customHeight="1">
      <c r="B124" s="101"/>
      <c r="D124" s="102" t="s">
        <v>120</v>
      </c>
      <c r="E124" s="103"/>
      <c r="F124" s="103"/>
      <c r="G124" s="103"/>
      <c r="H124" s="103"/>
      <c r="I124" s="103"/>
      <c r="J124" s="104">
        <f>J512</f>
        <v>0</v>
      </c>
      <c r="L124" s="101"/>
    </row>
    <row r="125" spans="2:12" s="9" customFormat="1" ht="19.899999999999999" customHeight="1">
      <c r="B125" s="101"/>
      <c r="D125" s="102" t="s">
        <v>121</v>
      </c>
      <c r="E125" s="103"/>
      <c r="F125" s="103"/>
      <c r="G125" s="103"/>
      <c r="H125" s="103"/>
      <c r="I125" s="103"/>
      <c r="J125" s="104">
        <f>J535</f>
        <v>0</v>
      </c>
      <c r="L125" s="101"/>
    </row>
    <row r="126" spans="2:12" s="9" customFormat="1" ht="19.899999999999999" customHeight="1">
      <c r="B126" s="101"/>
      <c r="D126" s="102" t="s">
        <v>122</v>
      </c>
      <c r="E126" s="103"/>
      <c r="F126" s="103"/>
      <c r="G126" s="103"/>
      <c r="H126" s="103"/>
      <c r="I126" s="103"/>
      <c r="J126" s="104">
        <f>J548</f>
        <v>0</v>
      </c>
      <c r="L126" s="101"/>
    </row>
    <row r="127" spans="2:12" s="9" customFormat="1" ht="19.899999999999999" customHeight="1">
      <c r="B127" s="101"/>
      <c r="D127" s="102" t="s">
        <v>123</v>
      </c>
      <c r="E127" s="103"/>
      <c r="F127" s="103"/>
      <c r="G127" s="103"/>
      <c r="H127" s="103"/>
      <c r="I127" s="103"/>
      <c r="J127" s="104">
        <f>J565</f>
        <v>0</v>
      </c>
      <c r="L127" s="101"/>
    </row>
    <row r="128" spans="2:12" s="8" customFormat="1" ht="25" customHeight="1">
      <c r="B128" s="97"/>
      <c r="D128" s="98" t="s">
        <v>124</v>
      </c>
      <c r="E128" s="99"/>
      <c r="F128" s="99"/>
      <c r="G128" s="99"/>
      <c r="H128" s="99"/>
      <c r="I128" s="99"/>
      <c r="J128" s="100">
        <f>J571</f>
        <v>0</v>
      </c>
      <c r="L128" s="97"/>
    </row>
    <row r="129" spans="2:12" s="8" customFormat="1" ht="25" customHeight="1">
      <c r="B129" s="97"/>
      <c r="D129" s="98" t="s">
        <v>125</v>
      </c>
      <c r="E129" s="99"/>
      <c r="F129" s="99"/>
      <c r="G129" s="99"/>
      <c r="H129" s="99"/>
      <c r="I129" s="99"/>
      <c r="J129" s="100">
        <f>J577</f>
        <v>0</v>
      </c>
      <c r="L129" s="97"/>
    </row>
    <row r="130" spans="2:12" s="9" customFormat="1" ht="19.899999999999999" customHeight="1">
      <c r="B130" s="101"/>
      <c r="D130" s="102" t="s">
        <v>126</v>
      </c>
      <c r="E130" s="103"/>
      <c r="F130" s="103"/>
      <c r="G130" s="103"/>
      <c r="H130" s="103"/>
      <c r="I130" s="103"/>
      <c r="J130" s="104">
        <f>J578</f>
        <v>0</v>
      </c>
      <c r="L130" s="101"/>
    </row>
    <row r="131" spans="2:12" s="9" customFormat="1" ht="19.899999999999999" customHeight="1">
      <c r="B131" s="101"/>
      <c r="D131" s="102" t="s">
        <v>127</v>
      </c>
      <c r="E131" s="103"/>
      <c r="F131" s="103"/>
      <c r="G131" s="103"/>
      <c r="H131" s="103"/>
      <c r="I131" s="103"/>
      <c r="J131" s="104">
        <f>J580</f>
        <v>0</v>
      </c>
      <c r="L131" s="101"/>
    </row>
    <row r="132" spans="2:12" s="9" customFormat="1" ht="19.899999999999999" customHeight="1">
      <c r="B132" s="101"/>
      <c r="D132" s="102" t="s">
        <v>128</v>
      </c>
      <c r="E132" s="103"/>
      <c r="F132" s="103"/>
      <c r="G132" s="103"/>
      <c r="H132" s="103"/>
      <c r="I132" s="103"/>
      <c r="J132" s="104">
        <f>J582</f>
        <v>0</v>
      </c>
      <c r="L132" s="101"/>
    </row>
    <row r="133" spans="2:12" s="9" customFormat="1" ht="19.899999999999999" customHeight="1">
      <c r="B133" s="101"/>
      <c r="D133" s="102" t="s">
        <v>129</v>
      </c>
      <c r="E133" s="103"/>
      <c r="F133" s="103"/>
      <c r="G133" s="103"/>
      <c r="H133" s="103"/>
      <c r="I133" s="103"/>
      <c r="J133" s="104">
        <f>J586</f>
        <v>0</v>
      </c>
      <c r="L133" s="101"/>
    </row>
    <row r="134" spans="2:12" s="1" customFormat="1" ht="21.75" customHeight="1">
      <c r="B134" s="30"/>
      <c r="L134" s="30"/>
    </row>
    <row r="135" spans="2:12" s="1" customFormat="1" ht="7" customHeight="1">
      <c r="B135" s="42"/>
      <c r="C135" s="43"/>
      <c r="D135" s="43"/>
      <c r="E135" s="43"/>
      <c r="F135" s="43"/>
      <c r="G135" s="43"/>
      <c r="H135" s="43"/>
      <c r="I135" s="43"/>
      <c r="J135" s="43"/>
      <c r="K135" s="43"/>
      <c r="L135" s="30"/>
    </row>
    <row r="139" spans="2:12" s="1" customFormat="1" ht="7" customHeight="1">
      <c r="B139" s="44"/>
      <c r="C139" s="45"/>
      <c r="D139" s="45"/>
      <c r="E139" s="45"/>
      <c r="F139" s="45"/>
      <c r="G139" s="45"/>
      <c r="H139" s="45"/>
      <c r="I139" s="45"/>
      <c r="J139" s="45"/>
      <c r="K139" s="45"/>
      <c r="L139" s="30"/>
    </row>
    <row r="140" spans="2:12" s="1" customFormat="1" ht="25" customHeight="1">
      <c r="B140" s="30"/>
      <c r="C140" s="19" t="s">
        <v>130</v>
      </c>
      <c r="L140" s="30"/>
    </row>
    <row r="141" spans="2:12" s="1" customFormat="1" ht="7" customHeight="1">
      <c r="B141" s="30"/>
      <c r="L141" s="30"/>
    </row>
    <row r="142" spans="2:12" s="1" customFormat="1" ht="12" customHeight="1">
      <c r="B142" s="30"/>
      <c r="C142" s="25" t="s">
        <v>16</v>
      </c>
      <c r="L142" s="30"/>
    </row>
    <row r="143" spans="2:12" s="1" customFormat="1" ht="14.5" customHeight="1">
      <c r="B143" s="30"/>
      <c r="E143" s="198" t="str">
        <f>E7</f>
        <v>Mánesova 1453/75 - rekonstrukce sociálních zařízení</v>
      </c>
      <c r="F143" s="211"/>
      <c r="G143" s="211"/>
      <c r="H143" s="211"/>
      <c r="L143" s="30"/>
    </row>
    <row r="144" spans="2:12" s="1" customFormat="1" ht="7" customHeight="1">
      <c r="B144" s="30"/>
      <c r="L144" s="30"/>
    </row>
    <row r="145" spans="2:65" s="1" customFormat="1" ht="12" customHeight="1">
      <c r="B145" s="30"/>
      <c r="C145" s="25" t="s">
        <v>22</v>
      </c>
      <c r="F145" s="23" t="str">
        <f>F10</f>
        <v xml:space="preserve">Praha </v>
      </c>
      <c r="I145" s="25" t="s">
        <v>24</v>
      </c>
      <c r="J145" s="50" t="str">
        <f>IF(J10="","",J10)</f>
        <v>18. 7. 2023</v>
      </c>
      <c r="L145" s="30"/>
    </row>
    <row r="146" spans="2:65" s="1" customFormat="1" ht="7" customHeight="1">
      <c r="B146" s="30"/>
      <c r="L146" s="30"/>
    </row>
    <row r="147" spans="2:65" s="1" customFormat="1" ht="14.9" customHeight="1">
      <c r="B147" s="30"/>
      <c r="C147" s="25" t="s">
        <v>26</v>
      </c>
      <c r="F147" s="23" t="str">
        <f>E13</f>
        <v xml:space="preserve"> </v>
      </c>
      <c r="I147" s="25" t="s">
        <v>33</v>
      </c>
      <c r="J147" s="28" t="str">
        <f>E19</f>
        <v>Ing. Jan Krpata</v>
      </c>
      <c r="L147" s="30"/>
    </row>
    <row r="148" spans="2:65" s="1" customFormat="1" ht="14.9" customHeight="1">
      <c r="B148" s="30"/>
      <c r="C148" s="25" t="s">
        <v>30</v>
      </c>
      <c r="F148" s="23" t="str">
        <f>IF(E16="","",E16)</f>
        <v>Vyplň údaj</v>
      </c>
      <c r="I148" s="25" t="s">
        <v>36</v>
      </c>
      <c r="J148" s="28" t="str">
        <f>E22</f>
        <v xml:space="preserve"> </v>
      </c>
      <c r="L148" s="30"/>
    </row>
    <row r="149" spans="2:65" s="1" customFormat="1" ht="10.25" customHeight="1">
      <c r="B149" s="30"/>
      <c r="L149" s="30"/>
    </row>
    <row r="150" spans="2:65" s="10" customFormat="1" ht="29.25" customHeight="1">
      <c r="B150" s="105"/>
      <c r="C150" s="106" t="s">
        <v>131</v>
      </c>
      <c r="D150" s="107" t="s">
        <v>63</v>
      </c>
      <c r="E150" s="107" t="s">
        <v>59</v>
      </c>
      <c r="F150" s="107" t="s">
        <v>60</v>
      </c>
      <c r="G150" s="107" t="s">
        <v>132</v>
      </c>
      <c r="H150" s="107" t="s">
        <v>133</v>
      </c>
      <c r="I150" s="107" t="s">
        <v>134</v>
      </c>
      <c r="J150" s="108" t="s">
        <v>88</v>
      </c>
      <c r="K150" s="109" t="s">
        <v>135</v>
      </c>
      <c r="L150" s="105"/>
      <c r="M150" s="57" t="s">
        <v>1</v>
      </c>
      <c r="N150" s="58" t="s">
        <v>42</v>
      </c>
      <c r="O150" s="58" t="s">
        <v>136</v>
      </c>
      <c r="P150" s="58" t="s">
        <v>137</v>
      </c>
      <c r="Q150" s="58" t="s">
        <v>138</v>
      </c>
      <c r="R150" s="58" t="s">
        <v>139</v>
      </c>
      <c r="S150" s="58" t="s">
        <v>140</v>
      </c>
      <c r="T150" s="59" t="s">
        <v>141</v>
      </c>
    </row>
    <row r="151" spans="2:65" s="1" customFormat="1" ht="22.75" customHeight="1">
      <c r="B151" s="30"/>
      <c r="C151" s="62" t="s">
        <v>142</v>
      </c>
      <c r="J151" s="110">
        <f>BK151</f>
        <v>0</v>
      </c>
      <c r="L151" s="30"/>
      <c r="M151" s="60"/>
      <c r="N151" s="51"/>
      <c r="O151" s="51"/>
      <c r="P151" s="111">
        <f>P152+P261+P571+P577</f>
        <v>0</v>
      </c>
      <c r="Q151" s="51"/>
      <c r="R151" s="111">
        <f>R152+R261+R571+R577</f>
        <v>150.65975451999998</v>
      </c>
      <c r="S151" s="51"/>
      <c r="T151" s="112">
        <f>T152+T261+T571+T577</f>
        <v>214.01610500000004</v>
      </c>
      <c r="AT151" s="15" t="s">
        <v>77</v>
      </c>
      <c r="AU151" s="15" t="s">
        <v>90</v>
      </c>
      <c r="BK151" s="113">
        <f>BK152+BK261+BK571+BK577</f>
        <v>0</v>
      </c>
    </row>
    <row r="152" spans="2:65" s="11" customFormat="1" ht="25.9" customHeight="1">
      <c r="B152" s="114"/>
      <c r="D152" s="115" t="s">
        <v>77</v>
      </c>
      <c r="E152" s="116" t="s">
        <v>143</v>
      </c>
      <c r="F152" s="116" t="s">
        <v>144</v>
      </c>
      <c r="I152" s="117"/>
      <c r="J152" s="118">
        <f>BK152</f>
        <v>0</v>
      </c>
      <c r="L152" s="114"/>
      <c r="M152" s="119"/>
      <c r="P152" s="120">
        <f>P153+P163+P181+P184+P186+P219+P253+P259</f>
        <v>0</v>
      </c>
      <c r="R152" s="120">
        <f>R153+R163+R181+R184+R186+R219+R253+R259</f>
        <v>99.090246719999996</v>
      </c>
      <c r="T152" s="121">
        <f>T153+T163+T181+T184+T186+T219+T253+T259</f>
        <v>163.78160000000005</v>
      </c>
      <c r="AR152" s="115" t="s">
        <v>21</v>
      </c>
      <c r="AT152" s="122" t="s">
        <v>77</v>
      </c>
      <c r="AU152" s="122" t="s">
        <v>78</v>
      </c>
      <c r="AY152" s="115" t="s">
        <v>145</v>
      </c>
      <c r="BK152" s="123">
        <f>BK153+BK163+BK181+BK184+BK186+BK219+BK253+BK259</f>
        <v>0</v>
      </c>
    </row>
    <row r="153" spans="2:65" s="11" customFormat="1" ht="22.75" customHeight="1">
      <c r="B153" s="114"/>
      <c r="D153" s="115" t="s">
        <v>77</v>
      </c>
      <c r="E153" s="124" t="s">
        <v>21</v>
      </c>
      <c r="F153" s="124" t="s">
        <v>146</v>
      </c>
      <c r="I153" s="117"/>
      <c r="J153" s="125">
        <f>BK153</f>
        <v>0</v>
      </c>
      <c r="L153" s="114"/>
      <c r="M153" s="119"/>
      <c r="P153" s="120">
        <f>SUM(P154:P162)</f>
        <v>0</v>
      </c>
      <c r="R153" s="120">
        <f>SUM(R154:R162)</f>
        <v>1.4</v>
      </c>
      <c r="T153" s="121">
        <f>SUM(T154:T162)</f>
        <v>0</v>
      </c>
      <c r="AR153" s="115" t="s">
        <v>21</v>
      </c>
      <c r="AT153" s="122" t="s">
        <v>77</v>
      </c>
      <c r="AU153" s="122" t="s">
        <v>21</v>
      </c>
      <c r="AY153" s="115" t="s">
        <v>145</v>
      </c>
      <c r="BK153" s="123">
        <f>SUM(BK154:BK162)</f>
        <v>0</v>
      </c>
    </row>
    <row r="154" spans="2:65" s="1" customFormat="1" ht="13.9" customHeight="1">
      <c r="B154" s="126"/>
      <c r="C154" s="127" t="s">
        <v>21</v>
      </c>
      <c r="D154" s="127" t="s">
        <v>147</v>
      </c>
      <c r="E154" s="128" t="s">
        <v>148</v>
      </c>
      <c r="F154" s="129" t="s">
        <v>149</v>
      </c>
      <c r="G154" s="130" t="s">
        <v>150</v>
      </c>
      <c r="H154" s="131">
        <v>0.5</v>
      </c>
      <c r="I154" s="132"/>
      <c r="J154" s="133">
        <f t="shared" ref="J154:J161" si="0">ROUND(I154*H154,2)</f>
        <v>0</v>
      </c>
      <c r="K154" s="134"/>
      <c r="L154" s="30"/>
      <c r="M154" s="135" t="s">
        <v>1</v>
      </c>
      <c r="N154" s="136" t="s">
        <v>43</v>
      </c>
      <c r="P154" s="137">
        <f t="shared" ref="P154:P161" si="1">O154*H154</f>
        <v>0</v>
      </c>
      <c r="Q154" s="137">
        <v>0</v>
      </c>
      <c r="R154" s="137">
        <f t="shared" ref="R154:R161" si="2">Q154*H154</f>
        <v>0</v>
      </c>
      <c r="S154" s="137">
        <v>0</v>
      </c>
      <c r="T154" s="138">
        <f t="shared" ref="T154:T161" si="3">S154*H154</f>
        <v>0</v>
      </c>
      <c r="AR154" s="139" t="s">
        <v>151</v>
      </c>
      <c r="AT154" s="139" t="s">
        <v>147</v>
      </c>
      <c r="AU154" s="139" t="s">
        <v>84</v>
      </c>
      <c r="AY154" s="15" t="s">
        <v>145</v>
      </c>
      <c r="BE154" s="140">
        <f t="shared" ref="BE154:BE161" si="4">IF(N154="základní",J154,0)</f>
        <v>0</v>
      </c>
      <c r="BF154" s="140">
        <f t="shared" ref="BF154:BF161" si="5">IF(N154="snížená",J154,0)</f>
        <v>0</v>
      </c>
      <c r="BG154" s="140">
        <f t="shared" ref="BG154:BG161" si="6">IF(N154="zákl. přenesená",J154,0)</f>
        <v>0</v>
      </c>
      <c r="BH154" s="140">
        <f t="shared" ref="BH154:BH161" si="7">IF(N154="sníž. přenesená",J154,0)</f>
        <v>0</v>
      </c>
      <c r="BI154" s="140">
        <f t="shared" ref="BI154:BI161" si="8">IF(N154="nulová",J154,0)</f>
        <v>0</v>
      </c>
      <c r="BJ154" s="15" t="s">
        <v>21</v>
      </c>
      <c r="BK154" s="140">
        <f t="shared" ref="BK154:BK161" si="9">ROUND(I154*H154,2)</f>
        <v>0</v>
      </c>
      <c r="BL154" s="15" t="s">
        <v>151</v>
      </c>
      <c r="BM154" s="139" t="s">
        <v>152</v>
      </c>
    </row>
    <row r="155" spans="2:65" s="1" customFormat="1" ht="22.9" customHeight="1">
      <c r="B155" s="126"/>
      <c r="C155" s="127" t="s">
        <v>84</v>
      </c>
      <c r="D155" s="127" t="s">
        <v>147</v>
      </c>
      <c r="E155" s="128" t="s">
        <v>153</v>
      </c>
      <c r="F155" s="129" t="s">
        <v>154</v>
      </c>
      <c r="G155" s="130" t="s">
        <v>150</v>
      </c>
      <c r="H155" s="131">
        <v>0.5</v>
      </c>
      <c r="I155" s="132"/>
      <c r="J155" s="133">
        <f t="shared" si="0"/>
        <v>0</v>
      </c>
      <c r="K155" s="134"/>
      <c r="L155" s="30"/>
      <c r="M155" s="135" t="s">
        <v>1</v>
      </c>
      <c r="N155" s="136" t="s">
        <v>43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151</v>
      </c>
      <c r="AT155" s="139" t="s">
        <v>147</v>
      </c>
      <c r="AU155" s="139" t="s">
        <v>84</v>
      </c>
      <c r="AY155" s="15" t="s">
        <v>145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5" t="s">
        <v>21</v>
      </c>
      <c r="BK155" s="140">
        <f t="shared" si="9"/>
        <v>0</v>
      </c>
      <c r="BL155" s="15" t="s">
        <v>151</v>
      </c>
      <c r="BM155" s="139" t="s">
        <v>155</v>
      </c>
    </row>
    <row r="156" spans="2:65" s="1" customFormat="1" ht="22.9" customHeight="1">
      <c r="B156" s="126"/>
      <c r="C156" s="127" t="s">
        <v>156</v>
      </c>
      <c r="D156" s="127" t="s">
        <v>147</v>
      </c>
      <c r="E156" s="128" t="s">
        <v>157</v>
      </c>
      <c r="F156" s="129" t="s">
        <v>158</v>
      </c>
      <c r="G156" s="130" t="s">
        <v>150</v>
      </c>
      <c r="H156" s="131">
        <v>0.5</v>
      </c>
      <c r="I156" s="132"/>
      <c r="J156" s="133">
        <f t="shared" si="0"/>
        <v>0</v>
      </c>
      <c r="K156" s="134"/>
      <c r="L156" s="30"/>
      <c r="M156" s="135" t="s">
        <v>1</v>
      </c>
      <c r="N156" s="136" t="s">
        <v>43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151</v>
      </c>
      <c r="AT156" s="139" t="s">
        <v>147</v>
      </c>
      <c r="AU156" s="139" t="s">
        <v>84</v>
      </c>
      <c r="AY156" s="15" t="s">
        <v>145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5" t="s">
        <v>21</v>
      </c>
      <c r="BK156" s="140">
        <f t="shared" si="9"/>
        <v>0</v>
      </c>
      <c r="BL156" s="15" t="s">
        <v>151</v>
      </c>
      <c r="BM156" s="139" t="s">
        <v>159</v>
      </c>
    </row>
    <row r="157" spans="2:65" s="1" customFormat="1" ht="22.9" customHeight="1">
      <c r="B157" s="126"/>
      <c r="C157" s="127" t="s">
        <v>151</v>
      </c>
      <c r="D157" s="127" t="s">
        <v>147</v>
      </c>
      <c r="E157" s="128" t="s">
        <v>160</v>
      </c>
      <c r="F157" s="129" t="s">
        <v>161</v>
      </c>
      <c r="G157" s="130" t="s">
        <v>150</v>
      </c>
      <c r="H157" s="131">
        <v>0.5</v>
      </c>
      <c r="I157" s="132"/>
      <c r="J157" s="133">
        <f t="shared" si="0"/>
        <v>0</v>
      </c>
      <c r="K157" s="134"/>
      <c r="L157" s="30"/>
      <c r="M157" s="135" t="s">
        <v>1</v>
      </c>
      <c r="N157" s="136" t="s">
        <v>43</v>
      </c>
      <c r="P157" s="137">
        <f t="shared" si="1"/>
        <v>0</v>
      </c>
      <c r="Q157" s="137">
        <v>0</v>
      </c>
      <c r="R157" s="137">
        <f t="shared" si="2"/>
        <v>0</v>
      </c>
      <c r="S157" s="137">
        <v>0</v>
      </c>
      <c r="T157" s="138">
        <f t="shared" si="3"/>
        <v>0</v>
      </c>
      <c r="AR157" s="139" t="s">
        <v>151</v>
      </c>
      <c r="AT157" s="139" t="s">
        <v>147</v>
      </c>
      <c r="AU157" s="139" t="s">
        <v>84</v>
      </c>
      <c r="AY157" s="15" t="s">
        <v>145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5" t="s">
        <v>21</v>
      </c>
      <c r="BK157" s="140">
        <f t="shared" si="9"/>
        <v>0</v>
      </c>
      <c r="BL157" s="15" t="s">
        <v>151</v>
      </c>
      <c r="BM157" s="139" t="s">
        <v>162</v>
      </c>
    </row>
    <row r="158" spans="2:65" s="1" customFormat="1" ht="22.9" customHeight="1">
      <c r="B158" s="126"/>
      <c r="C158" s="127" t="s">
        <v>163</v>
      </c>
      <c r="D158" s="127" t="s">
        <v>147</v>
      </c>
      <c r="E158" s="128" t="s">
        <v>164</v>
      </c>
      <c r="F158" s="129" t="s">
        <v>165</v>
      </c>
      <c r="G158" s="130" t="s">
        <v>150</v>
      </c>
      <c r="H158" s="131">
        <v>0.5</v>
      </c>
      <c r="I158" s="132"/>
      <c r="J158" s="133">
        <f t="shared" si="0"/>
        <v>0</v>
      </c>
      <c r="K158" s="134"/>
      <c r="L158" s="30"/>
      <c r="M158" s="135" t="s">
        <v>1</v>
      </c>
      <c r="N158" s="136" t="s">
        <v>43</v>
      </c>
      <c r="P158" s="137">
        <f t="shared" si="1"/>
        <v>0</v>
      </c>
      <c r="Q158" s="137">
        <v>0</v>
      </c>
      <c r="R158" s="137">
        <f t="shared" si="2"/>
        <v>0</v>
      </c>
      <c r="S158" s="137">
        <v>0</v>
      </c>
      <c r="T158" s="138">
        <f t="shared" si="3"/>
        <v>0</v>
      </c>
      <c r="AR158" s="139" t="s">
        <v>151</v>
      </c>
      <c r="AT158" s="139" t="s">
        <v>147</v>
      </c>
      <c r="AU158" s="139" t="s">
        <v>84</v>
      </c>
      <c r="AY158" s="15" t="s">
        <v>145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5" t="s">
        <v>21</v>
      </c>
      <c r="BK158" s="140">
        <f t="shared" si="9"/>
        <v>0</v>
      </c>
      <c r="BL158" s="15" t="s">
        <v>151</v>
      </c>
      <c r="BM158" s="139" t="s">
        <v>166</v>
      </c>
    </row>
    <row r="159" spans="2:65" s="1" customFormat="1" ht="13.9" customHeight="1">
      <c r="B159" s="126"/>
      <c r="C159" s="127" t="s">
        <v>167</v>
      </c>
      <c r="D159" s="127" t="s">
        <v>147</v>
      </c>
      <c r="E159" s="128" t="s">
        <v>168</v>
      </c>
      <c r="F159" s="129" t="s">
        <v>169</v>
      </c>
      <c r="G159" s="130" t="s">
        <v>150</v>
      </c>
      <c r="H159" s="131">
        <v>0.5</v>
      </c>
      <c r="I159" s="132"/>
      <c r="J159" s="133">
        <f t="shared" si="0"/>
        <v>0</v>
      </c>
      <c r="K159" s="134"/>
      <c r="L159" s="30"/>
      <c r="M159" s="135" t="s">
        <v>1</v>
      </c>
      <c r="N159" s="136" t="s">
        <v>43</v>
      </c>
      <c r="P159" s="137">
        <f t="shared" si="1"/>
        <v>0</v>
      </c>
      <c r="Q159" s="137">
        <v>0</v>
      </c>
      <c r="R159" s="137">
        <f t="shared" si="2"/>
        <v>0</v>
      </c>
      <c r="S159" s="137">
        <v>0</v>
      </c>
      <c r="T159" s="138">
        <f t="shared" si="3"/>
        <v>0</v>
      </c>
      <c r="AR159" s="139" t="s">
        <v>151</v>
      </c>
      <c r="AT159" s="139" t="s">
        <v>147</v>
      </c>
      <c r="AU159" s="139" t="s">
        <v>84</v>
      </c>
      <c r="AY159" s="15" t="s">
        <v>145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5" t="s">
        <v>21</v>
      </c>
      <c r="BK159" s="140">
        <f t="shared" si="9"/>
        <v>0</v>
      </c>
      <c r="BL159" s="15" t="s">
        <v>151</v>
      </c>
      <c r="BM159" s="139" t="s">
        <v>170</v>
      </c>
    </row>
    <row r="160" spans="2:65" s="1" customFormat="1" ht="22.9" customHeight="1">
      <c r="B160" s="126"/>
      <c r="C160" s="127" t="s">
        <v>171</v>
      </c>
      <c r="D160" s="127" t="s">
        <v>147</v>
      </c>
      <c r="E160" s="128" t="s">
        <v>172</v>
      </c>
      <c r="F160" s="129" t="s">
        <v>173</v>
      </c>
      <c r="G160" s="130" t="s">
        <v>150</v>
      </c>
      <c r="H160" s="131">
        <v>0.5</v>
      </c>
      <c r="I160" s="132"/>
      <c r="J160" s="133">
        <f t="shared" si="0"/>
        <v>0</v>
      </c>
      <c r="K160" s="134"/>
      <c r="L160" s="30"/>
      <c r="M160" s="135" t="s">
        <v>1</v>
      </c>
      <c r="N160" s="136" t="s">
        <v>43</v>
      </c>
      <c r="P160" s="137">
        <f t="shared" si="1"/>
        <v>0</v>
      </c>
      <c r="Q160" s="137">
        <v>0</v>
      </c>
      <c r="R160" s="137">
        <f t="shared" si="2"/>
        <v>0</v>
      </c>
      <c r="S160" s="137">
        <v>0</v>
      </c>
      <c r="T160" s="138">
        <f t="shared" si="3"/>
        <v>0</v>
      </c>
      <c r="AR160" s="139" t="s">
        <v>151</v>
      </c>
      <c r="AT160" s="139" t="s">
        <v>147</v>
      </c>
      <c r="AU160" s="139" t="s">
        <v>84</v>
      </c>
      <c r="AY160" s="15" t="s">
        <v>145</v>
      </c>
      <c r="BE160" s="140">
        <f t="shared" si="4"/>
        <v>0</v>
      </c>
      <c r="BF160" s="140">
        <f t="shared" si="5"/>
        <v>0</v>
      </c>
      <c r="BG160" s="140">
        <f t="shared" si="6"/>
        <v>0</v>
      </c>
      <c r="BH160" s="140">
        <f t="shared" si="7"/>
        <v>0</v>
      </c>
      <c r="BI160" s="140">
        <f t="shared" si="8"/>
        <v>0</v>
      </c>
      <c r="BJ160" s="15" t="s">
        <v>21</v>
      </c>
      <c r="BK160" s="140">
        <f t="shared" si="9"/>
        <v>0</v>
      </c>
      <c r="BL160" s="15" t="s">
        <v>151</v>
      </c>
      <c r="BM160" s="139" t="s">
        <v>174</v>
      </c>
    </row>
    <row r="161" spans="2:65" s="1" customFormat="1" ht="13.9" customHeight="1">
      <c r="B161" s="126"/>
      <c r="C161" s="141" t="s">
        <v>175</v>
      </c>
      <c r="D161" s="141" t="s">
        <v>176</v>
      </c>
      <c r="E161" s="142" t="s">
        <v>177</v>
      </c>
      <c r="F161" s="143" t="s">
        <v>178</v>
      </c>
      <c r="G161" s="144" t="s">
        <v>179</v>
      </c>
      <c r="H161" s="145">
        <v>1.4</v>
      </c>
      <c r="I161" s="146"/>
      <c r="J161" s="147">
        <f t="shared" si="0"/>
        <v>0</v>
      </c>
      <c r="K161" s="148"/>
      <c r="L161" s="149"/>
      <c r="M161" s="150" t="s">
        <v>1</v>
      </c>
      <c r="N161" s="151" t="s">
        <v>43</v>
      </c>
      <c r="P161" s="137">
        <f t="shared" si="1"/>
        <v>0</v>
      </c>
      <c r="Q161" s="137">
        <v>1</v>
      </c>
      <c r="R161" s="137">
        <f t="shared" si="2"/>
        <v>1.4</v>
      </c>
      <c r="S161" s="137">
        <v>0</v>
      </c>
      <c r="T161" s="138">
        <f t="shared" si="3"/>
        <v>0</v>
      </c>
      <c r="AR161" s="139" t="s">
        <v>175</v>
      </c>
      <c r="AT161" s="139" t="s">
        <v>176</v>
      </c>
      <c r="AU161" s="139" t="s">
        <v>84</v>
      </c>
      <c r="AY161" s="15" t="s">
        <v>145</v>
      </c>
      <c r="BE161" s="140">
        <f t="shared" si="4"/>
        <v>0</v>
      </c>
      <c r="BF161" s="140">
        <f t="shared" si="5"/>
        <v>0</v>
      </c>
      <c r="BG161" s="140">
        <f t="shared" si="6"/>
        <v>0</v>
      </c>
      <c r="BH161" s="140">
        <f t="shared" si="7"/>
        <v>0</v>
      </c>
      <c r="BI161" s="140">
        <f t="shared" si="8"/>
        <v>0</v>
      </c>
      <c r="BJ161" s="15" t="s">
        <v>21</v>
      </c>
      <c r="BK161" s="140">
        <f t="shared" si="9"/>
        <v>0</v>
      </c>
      <c r="BL161" s="15" t="s">
        <v>151</v>
      </c>
      <c r="BM161" s="139" t="s">
        <v>180</v>
      </c>
    </row>
    <row r="162" spans="2:65" s="12" customFormat="1">
      <c r="B162" s="152"/>
      <c r="D162" s="153" t="s">
        <v>181</v>
      </c>
      <c r="F162" s="154" t="s">
        <v>182</v>
      </c>
      <c r="H162" s="155">
        <v>1.4</v>
      </c>
      <c r="I162" s="156"/>
      <c r="L162" s="152"/>
      <c r="M162" s="157"/>
      <c r="T162" s="158"/>
      <c r="AT162" s="159" t="s">
        <v>181</v>
      </c>
      <c r="AU162" s="159" t="s">
        <v>84</v>
      </c>
      <c r="AV162" s="12" t="s">
        <v>84</v>
      </c>
      <c r="AW162" s="12" t="s">
        <v>3</v>
      </c>
      <c r="AX162" s="12" t="s">
        <v>21</v>
      </c>
      <c r="AY162" s="159" t="s">
        <v>145</v>
      </c>
    </row>
    <row r="163" spans="2:65" s="11" customFormat="1" ht="22.75" customHeight="1">
      <c r="B163" s="114"/>
      <c r="D163" s="115" t="s">
        <v>77</v>
      </c>
      <c r="E163" s="124" t="s">
        <v>156</v>
      </c>
      <c r="F163" s="124" t="s">
        <v>183</v>
      </c>
      <c r="I163" s="117"/>
      <c r="J163" s="125">
        <f>BK163</f>
        <v>0</v>
      </c>
      <c r="L163" s="114"/>
      <c r="M163" s="119"/>
      <c r="P163" s="120">
        <f>P164+SUM(P165:P178)</f>
        <v>0</v>
      </c>
      <c r="R163" s="120">
        <f>R164+SUM(R165:R178)</f>
        <v>46.938767999999996</v>
      </c>
      <c r="T163" s="121">
        <f>T164+SUM(T165:T178)</f>
        <v>0</v>
      </c>
      <c r="AR163" s="115" t="s">
        <v>21</v>
      </c>
      <c r="AT163" s="122" t="s">
        <v>77</v>
      </c>
      <c r="AU163" s="122" t="s">
        <v>21</v>
      </c>
      <c r="AY163" s="115" t="s">
        <v>145</v>
      </c>
      <c r="BK163" s="123">
        <f>BK164+SUM(BK165:BK178)</f>
        <v>0</v>
      </c>
    </row>
    <row r="164" spans="2:65" s="1" customFormat="1" ht="22.9" customHeight="1">
      <c r="B164" s="126"/>
      <c r="C164" s="127" t="s">
        <v>184</v>
      </c>
      <c r="D164" s="127" t="s">
        <v>147</v>
      </c>
      <c r="E164" s="128" t="s">
        <v>185</v>
      </c>
      <c r="F164" s="129" t="s">
        <v>186</v>
      </c>
      <c r="G164" s="130" t="s">
        <v>187</v>
      </c>
      <c r="H164" s="131">
        <v>39</v>
      </c>
      <c r="I164" s="132"/>
      <c r="J164" s="133">
        <f t="shared" ref="J164:J169" si="10">ROUND(I164*H164,2)</f>
        <v>0</v>
      </c>
      <c r="K164" s="134"/>
      <c r="L164" s="30"/>
      <c r="M164" s="135" t="s">
        <v>1</v>
      </c>
      <c r="N164" s="136" t="s">
        <v>43</v>
      </c>
      <c r="P164" s="137">
        <f t="shared" ref="P164:P169" si="11">O164*H164</f>
        <v>0</v>
      </c>
      <c r="Q164" s="137">
        <v>2.6839999999999999E-2</v>
      </c>
      <c r="R164" s="137">
        <f t="shared" ref="R164:R169" si="12">Q164*H164</f>
        <v>1.0467599999999999</v>
      </c>
      <c r="S164" s="137">
        <v>0</v>
      </c>
      <c r="T164" s="138">
        <f t="shared" ref="T164:T169" si="13">S164*H164</f>
        <v>0</v>
      </c>
      <c r="AR164" s="139" t="s">
        <v>151</v>
      </c>
      <c r="AT164" s="139" t="s">
        <v>147</v>
      </c>
      <c r="AU164" s="139" t="s">
        <v>84</v>
      </c>
      <c r="AY164" s="15" t="s">
        <v>145</v>
      </c>
      <c r="BE164" s="140">
        <f t="shared" ref="BE164:BE169" si="14">IF(N164="základní",J164,0)</f>
        <v>0</v>
      </c>
      <c r="BF164" s="140">
        <f t="shared" ref="BF164:BF169" si="15">IF(N164="snížená",J164,0)</f>
        <v>0</v>
      </c>
      <c r="BG164" s="140">
        <f t="shared" ref="BG164:BG169" si="16">IF(N164="zákl. přenesená",J164,0)</f>
        <v>0</v>
      </c>
      <c r="BH164" s="140">
        <f t="shared" ref="BH164:BH169" si="17">IF(N164="sníž. přenesená",J164,0)</f>
        <v>0</v>
      </c>
      <c r="BI164" s="140">
        <f t="shared" ref="BI164:BI169" si="18">IF(N164="nulová",J164,0)</f>
        <v>0</v>
      </c>
      <c r="BJ164" s="15" t="s">
        <v>21</v>
      </c>
      <c r="BK164" s="140">
        <f t="shared" ref="BK164:BK169" si="19">ROUND(I164*H164,2)</f>
        <v>0</v>
      </c>
      <c r="BL164" s="15" t="s">
        <v>151</v>
      </c>
      <c r="BM164" s="139" t="s">
        <v>188</v>
      </c>
    </row>
    <row r="165" spans="2:65" s="1" customFormat="1" ht="13.9" customHeight="1">
      <c r="B165" s="126"/>
      <c r="C165" s="127" t="s">
        <v>189</v>
      </c>
      <c r="D165" s="127" t="s">
        <v>147</v>
      </c>
      <c r="E165" s="128" t="s">
        <v>190</v>
      </c>
      <c r="F165" s="129" t="s">
        <v>191</v>
      </c>
      <c r="G165" s="130" t="s">
        <v>192</v>
      </c>
      <c r="H165" s="131">
        <v>30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43</v>
      </c>
      <c r="P165" s="137">
        <f t="shared" si="11"/>
        <v>0</v>
      </c>
      <c r="Q165" s="137">
        <v>2.8570000000000002E-2</v>
      </c>
      <c r="R165" s="137">
        <f t="shared" si="12"/>
        <v>0.85710000000000008</v>
      </c>
      <c r="S165" s="137">
        <v>0</v>
      </c>
      <c r="T165" s="138">
        <f t="shared" si="13"/>
        <v>0</v>
      </c>
      <c r="AR165" s="139" t="s">
        <v>151</v>
      </c>
      <c r="AT165" s="139" t="s">
        <v>147</v>
      </c>
      <c r="AU165" s="139" t="s">
        <v>84</v>
      </c>
      <c r="AY165" s="15" t="s">
        <v>145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5" t="s">
        <v>21</v>
      </c>
      <c r="BK165" s="140">
        <f t="shared" si="19"/>
        <v>0</v>
      </c>
      <c r="BL165" s="15" t="s">
        <v>151</v>
      </c>
      <c r="BM165" s="139" t="s">
        <v>193</v>
      </c>
    </row>
    <row r="166" spans="2:65" s="1" customFormat="1" ht="22.9" customHeight="1">
      <c r="B166" s="126"/>
      <c r="C166" s="127" t="s">
        <v>194</v>
      </c>
      <c r="D166" s="127" t="s">
        <v>147</v>
      </c>
      <c r="E166" s="128" t="s">
        <v>195</v>
      </c>
      <c r="F166" s="129" t="s">
        <v>196</v>
      </c>
      <c r="G166" s="130" t="s">
        <v>192</v>
      </c>
      <c r="H166" s="131">
        <v>271.60000000000002</v>
      </c>
      <c r="I166" s="132"/>
      <c r="J166" s="133">
        <f t="shared" si="10"/>
        <v>0</v>
      </c>
      <c r="K166" s="134"/>
      <c r="L166" s="30"/>
      <c r="M166" s="135" t="s">
        <v>1</v>
      </c>
      <c r="N166" s="136" t="s">
        <v>43</v>
      </c>
      <c r="P166" s="137">
        <f t="shared" si="11"/>
        <v>0</v>
      </c>
      <c r="Q166" s="137">
        <v>2.8570000000000002E-2</v>
      </c>
      <c r="R166" s="137">
        <f t="shared" si="12"/>
        <v>7.7596120000000015</v>
      </c>
      <c r="S166" s="137">
        <v>0</v>
      </c>
      <c r="T166" s="138">
        <f t="shared" si="13"/>
        <v>0</v>
      </c>
      <c r="AR166" s="139" t="s">
        <v>151</v>
      </c>
      <c r="AT166" s="139" t="s">
        <v>147</v>
      </c>
      <c r="AU166" s="139" t="s">
        <v>84</v>
      </c>
      <c r="AY166" s="15" t="s">
        <v>145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5" t="s">
        <v>21</v>
      </c>
      <c r="BK166" s="140">
        <f t="shared" si="19"/>
        <v>0</v>
      </c>
      <c r="BL166" s="15" t="s">
        <v>151</v>
      </c>
      <c r="BM166" s="139" t="s">
        <v>197</v>
      </c>
    </row>
    <row r="167" spans="2:65" s="1" customFormat="1" ht="22.9" customHeight="1">
      <c r="B167" s="126"/>
      <c r="C167" s="127" t="s">
        <v>198</v>
      </c>
      <c r="D167" s="127" t="s">
        <v>147</v>
      </c>
      <c r="E167" s="128" t="s">
        <v>199</v>
      </c>
      <c r="F167" s="129" t="s">
        <v>200</v>
      </c>
      <c r="G167" s="130" t="s">
        <v>192</v>
      </c>
      <c r="H167" s="131">
        <v>276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43</v>
      </c>
      <c r="P167" s="137">
        <f t="shared" si="11"/>
        <v>0</v>
      </c>
      <c r="Q167" s="137">
        <v>6.9169999999999995E-2</v>
      </c>
      <c r="R167" s="137">
        <f t="shared" si="12"/>
        <v>19.090919999999997</v>
      </c>
      <c r="S167" s="137">
        <v>0</v>
      </c>
      <c r="T167" s="138">
        <f t="shared" si="13"/>
        <v>0</v>
      </c>
      <c r="AR167" s="139" t="s">
        <v>151</v>
      </c>
      <c r="AT167" s="139" t="s">
        <v>147</v>
      </c>
      <c r="AU167" s="139" t="s">
        <v>84</v>
      </c>
      <c r="AY167" s="15" t="s">
        <v>145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5" t="s">
        <v>21</v>
      </c>
      <c r="BK167" s="140">
        <f t="shared" si="19"/>
        <v>0</v>
      </c>
      <c r="BL167" s="15" t="s">
        <v>151</v>
      </c>
      <c r="BM167" s="139" t="s">
        <v>201</v>
      </c>
    </row>
    <row r="168" spans="2:65" s="1" customFormat="1" ht="22.9" customHeight="1">
      <c r="B168" s="126"/>
      <c r="C168" s="127" t="s">
        <v>202</v>
      </c>
      <c r="D168" s="127" t="s">
        <v>147</v>
      </c>
      <c r="E168" s="128" t="s">
        <v>203</v>
      </c>
      <c r="F168" s="129" t="s">
        <v>204</v>
      </c>
      <c r="G168" s="130" t="s">
        <v>192</v>
      </c>
      <c r="H168" s="131">
        <v>35</v>
      </c>
      <c r="I168" s="132"/>
      <c r="J168" s="133">
        <f t="shared" si="10"/>
        <v>0</v>
      </c>
      <c r="K168" s="134"/>
      <c r="L168" s="30"/>
      <c r="M168" s="135" t="s">
        <v>1</v>
      </c>
      <c r="N168" s="136" t="s">
        <v>43</v>
      </c>
      <c r="P168" s="137">
        <f t="shared" si="11"/>
        <v>0</v>
      </c>
      <c r="Q168" s="137">
        <v>7.571E-2</v>
      </c>
      <c r="R168" s="137">
        <f t="shared" si="12"/>
        <v>2.6498499999999998</v>
      </c>
      <c r="S168" s="137">
        <v>0</v>
      </c>
      <c r="T168" s="138">
        <f t="shared" si="13"/>
        <v>0</v>
      </c>
      <c r="AR168" s="139" t="s">
        <v>151</v>
      </c>
      <c r="AT168" s="139" t="s">
        <v>147</v>
      </c>
      <c r="AU168" s="139" t="s">
        <v>84</v>
      </c>
      <c r="AY168" s="15" t="s">
        <v>145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5" t="s">
        <v>21</v>
      </c>
      <c r="BK168" s="140">
        <f t="shared" si="19"/>
        <v>0</v>
      </c>
      <c r="BL168" s="15" t="s">
        <v>151</v>
      </c>
      <c r="BM168" s="139" t="s">
        <v>205</v>
      </c>
    </row>
    <row r="169" spans="2:65" s="1" customFormat="1" ht="13.9" customHeight="1">
      <c r="B169" s="126"/>
      <c r="C169" s="127" t="s">
        <v>206</v>
      </c>
      <c r="D169" s="127" t="s">
        <v>147</v>
      </c>
      <c r="E169" s="128" t="s">
        <v>207</v>
      </c>
      <c r="F169" s="129" t="s">
        <v>208</v>
      </c>
      <c r="G169" s="130" t="s">
        <v>192</v>
      </c>
      <c r="H169" s="131">
        <v>18.399999999999999</v>
      </c>
      <c r="I169" s="132"/>
      <c r="J169" s="133">
        <f t="shared" si="10"/>
        <v>0</v>
      </c>
      <c r="K169" s="134"/>
      <c r="L169" s="30"/>
      <c r="M169" s="135" t="s">
        <v>1</v>
      </c>
      <c r="N169" s="136" t="s">
        <v>43</v>
      </c>
      <c r="P169" s="137">
        <f t="shared" si="11"/>
        <v>0</v>
      </c>
      <c r="Q169" s="137">
        <v>0.12335</v>
      </c>
      <c r="R169" s="137">
        <f t="shared" si="12"/>
        <v>2.2696399999999999</v>
      </c>
      <c r="S169" s="137">
        <v>0</v>
      </c>
      <c r="T169" s="138">
        <f t="shared" si="13"/>
        <v>0</v>
      </c>
      <c r="AR169" s="139" t="s">
        <v>151</v>
      </c>
      <c r="AT169" s="139" t="s">
        <v>147</v>
      </c>
      <c r="AU169" s="139" t="s">
        <v>84</v>
      </c>
      <c r="AY169" s="15" t="s">
        <v>145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5" t="s">
        <v>21</v>
      </c>
      <c r="BK169" s="140">
        <f t="shared" si="19"/>
        <v>0</v>
      </c>
      <c r="BL169" s="15" t="s">
        <v>151</v>
      </c>
      <c r="BM169" s="139" t="s">
        <v>209</v>
      </c>
    </row>
    <row r="170" spans="2:65" s="12" customFormat="1">
      <c r="B170" s="152"/>
      <c r="D170" s="153" t="s">
        <v>181</v>
      </c>
      <c r="E170" s="159" t="s">
        <v>1</v>
      </c>
      <c r="F170" s="154" t="s">
        <v>210</v>
      </c>
      <c r="H170" s="155">
        <v>18.399999999999999</v>
      </c>
      <c r="I170" s="156"/>
      <c r="L170" s="152"/>
      <c r="M170" s="157"/>
      <c r="T170" s="158"/>
      <c r="AT170" s="159" t="s">
        <v>181</v>
      </c>
      <c r="AU170" s="159" t="s">
        <v>84</v>
      </c>
      <c r="AV170" s="12" t="s">
        <v>84</v>
      </c>
      <c r="AW170" s="12" t="s">
        <v>32</v>
      </c>
      <c r="AX170" s="12" t="s">
        <v>21</v>
      </c>
      <c r="AY170" s="159" t="s">
        <v>145</v>
      </c>
    </row>
    <row r="171" spans="2:65" s="1" customFormat="1" ht="13.9" customHeight="1">
      <c r="B171" s="126"/>
      <c r="C171" s="127" t="s">
        <v>8</v>
      </c>
      <c r="D171" s="127" t="s">
        <v>147</v>
      </c>
      <c r="E171" s="128" t="s">
        <v>211</v>
      </c>
      <c r="F171" s="129" t="s">
        <v>212</v>
      </c>
      <c r="G171" s="130" t="s">
        <v>192</v>
      </c>
      <c r="H171" s="131">
        <v>1.6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43</v>
      </c>
      <c r="P171" s="137">
        <f>O171*H171</f>
        <v>0</v>
      </c>
      <c r="Q171" s="137">
        <v>0.12335</v>
      </c>
      <c r="R171" s="137">
        <f>Q171*H171</f>
        <v>0.19736000000000001</v>
      </c>
      <c r="S171" s="137">
        <v>0</v>
      </c>
      <c r="T171" s="138">
        <f>S171*H171</f>
        <v>0</v>
      </c>
      <c r="AR171" s="139" t="s">
        <v>151</v>
      </c>
      <c r="AT171" s="139" t="s">
        <v>147</v>
      </c>
      <c r="AU171" s="139" t="s">
        <v>84</v>
      </c>
      <c r="AY171" s="15" t="s">
        <v>145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5" t="s">
        <v>21</v>
      </c>
      <c r="BK171" s="140">
        <f>ROUND(I171*H171,2)</f>
        <v>0</v>
      </c>
      <c r="BL171" s="15" t="s">
        <v>151</v>
      </c>
      <c r="BM171" s="139" t="s">
        <v>213</v>
      </c>
    </row>
    <row r="172" spans="2:65" s="12" customFormat="1">
      <c r="B172" s="152"/>
      <c r="D172" s="153" t="s">
        <v>181</v>
      </c>
      <c r="E172" s="159" t="s">
        <v>1</v>
      </c>
      <c r="F172" s="154" t="s">
        <v>214</v>
      </c>
      <c r="H172" s="155">
        <v>1.6</v>
      </c>
      <c r="I172" s="156"/>
      <c r="L172" s="152"/>
      <c r="M172" s="157"/>
      <c r="T172" s="158"/>
      <c r="AT172" s="159" t="s">
        <v>181</v>
      </c>
      <c r="AU172" s="159" t="s">
        <v>84</v>
      </c>
      <c r="AV172" s="12" t="s">
        <v>84</v>
      </c>
      <c r="AW172" s="12" t="s">
        <v>32</v>
      </c>
      <c r="AX172" s="12" t="s">
        <v>21</v>
      </c>
      <c r="AY172" s="159" t="s">
        <v>145</v>
      </c>
    </row>
    <row r="173" spans="2:65" s="1" customFormat="1" ht="13.9" customHeight="1">
      <c r="B173" s="126"/>
      <c r="C173" s="127" t="s">
        <v>215</v>
      </c>
      <c r="D173" s="127" t="s">
        <v>147</v>
      </c>
      <c r="E173" s="128" t="s">
        <v>216</v>
      </c>
      <c r="F173" s="129" t="s">
        <v>217</v>
      </c>
      <c r="G173" s="130" t="s">
        <v>192</v>
      </c>
      <c r="H173" s="131">
        <v>13.2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43</v>
      </c>
      <c r="P173" s="137">
        <f>O173*H173</f>
        <v>0</v>
      </c>
      <c r="Q173" s="137">
        <v>0.25445000000000001</v>
      </c>
      <c r="R173" s="137">
        <f>Q173*H173</f>
        <v>3.3587400000000001</v>
      </c>
      <c r="S173" s="137">
        <v>0</v>
      </c>
      <c r="T173" s="138">
        <f>S173*H173</f>
        <v>0</v>
      </c>
      <c r="AR173" s="139" t="s">
        <v>151</v>
      </c>
      <c r="AT173" s="139" t="s">
        <v>147</v>
      </c>
      <c r="AU173" s="139" t="s">
        <v>84</v>
      </c>
      <c r="AY173" s="15" t="s">
        <v>145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5" t="s">
        <v>21</v>
      </c>
      <c r="BK173" s="140">
        <f>ROUND(I173*H173,2)</f>
        <v>0</v>
      </c>
      <c r="BL173" s="15" t="s">
        <v>151</v>
      </c>
      <c r="BM173" s="139" t="s">
        <v>218</v>
      </c>
    </row>
    <row r="174" spans="2:65" s="12" customFormat="1">
      <c r="B174" s="152"/>
      <c r="D174" s="153" t="s">
        <v>181</v>
      </c>
      <c r="E174" s="159" t="s">
        <v>1</v>
      </c>
      <c r="F174" s="154" t="s">
        <v>219</v>
      </c>
      <c r="H174" s="155">
        <v>13.2</v>
      </c>
      <c r="I174" s="156"/>
      <c r="L174" s="152"/>
      <c r="M174" s="157"/>
      <c r="T174" s="158"/>
      <c r="AT174" s="159" t="s">
        <v>181</v>
      </c>
      <c r="AU174" s="159" t="s">
        <v>84</v>
      </c>
      <c r="AV174" s="12" t="s">
        <v>84</v>
      </c>
      <c r="AW174" s="12" t="s">
        <v>32</v>
      </c>
      <c r="AX174" s="12" t="s">
        <v>21</v>
      </c>
      <c r="AY174" s="159" t="s">
        <v>145</v>
      </c>
    </row>
    <row r="175" spans="2:65" s="1" customFormat="1" ht="22.9" customHeight="1">
      <c r="B175" s="126"/>
      <c r="C175" s="127" t="s">
        <v>220</v>
      </c>
      <c r="D175" s="127" t="s">
        <v>147</v>
      </c>
      <c r="E175" s="128" t="s">
        <v>221</v>
      </c>
      <c r="F175" s="129" t="s">
        <v>222</v>
      </c>
      <c r="G175" s="130" t="s">
        <v>192</v>
      </c>
      <c r="H175" s="131">
        <v>48</v>
      </c>
      <c r="I175" s="132"/>
      <c r="J175" s="133">
        <f>ROUND(I175*H175,2)</f>
        <v>0</v>
      </c>
      <c r="K175" s="134"/>
      <c r="L175" s="30"/>
      <c r="M175" s="135" t="s">
        <v>1</v>
      </c>
      <c r="N175" s="136" t="s">
        <v>43</v>
      </c>
      <c r="P175" s="137">
        <f>O175*H175</f>
        <v>0</v>
      </c>
      <c r="Q175" s="137">
        <v>4.1500000000000002E-2</v>
      </c>
      <c r="R175" s="137">
        <f>Q175*H175</f>
        <v>1.992</v>
      </c>
      <c r="S175" s="137">
        <v>0</v>
      </c>
      <c r="T175" s="138">
        <f>S175*H175</f>
        <v>0</v>
      </c>
      <c r="AR175" s="139" t="s">
        <v>151</v>
      </c>
      <c r="AT175" s="139" t="s">
        <v>147</v>
      </c>
      <c r="AU175" s="139" t="s">
        <v>84</v>
      </c>
      <c r="AY175" s="15" t="s">
        <v>145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5" t="s">
        <v>21</v>
      </c>
      <c r="BK175" s="140">
        <f>ROUND(I175*H175,2)</f>
        <v>0</v>
      </c>
      <c r="BL175" s="15" t="s">
        <v>151</v>
      </c>
      <c r="BM175" s="139" t="s">
        <v>223</v>
      </c>
    </row>
    <row r="176" spans="2:65" s="1" customFormat="1" ht="22.9" customHeight="1">
      <c r="B176" s="126"/>
      <c r="C176" s="127" t="s">
        <v>224</v>
      </c>
      <c r="D176" s="127" t="s">
        <v>147</v>
      </c>
      <c r="E176" s="128" t="s">
        <v>225</v>
      </c>
      <c r="F176" s="129" t="s">
        <v>226</v>
      </c>
      <c r="G176" s="130" t="s">
        <v>192</v>
      </c>
      <c r="H176" s="131">
        <v>1.5</v>
      </c>
      <c r="I176" s="132"/>
      <c r="J176" s="133">
        <f>ROUND(I176*H176,2)</f>
        <v>0</v>
      </c>
      <c r="K176" s="134"/>
      <c r="L176" s="30"/>
      <c r="M176" s="135" t="s">
        <v>1</v>
      </c>
      <c r="N176" s="136" t="s">
        <v>43</v>
      </c>
      <c r="P176" s="137">
        <f>O176*H176</f>
        <v>0</v>
      </c>
      <c r="Q176" s="137">
        <v>4.1500000000000002E-2</v>
      </c>
      <c r="R176" s="137">
        <f>Q176*H176</f>
        <v>6.225E-2</v>
      </c>
      <c r="S176" s="137">
        <v>0</v>
      </c>
      <c r="T176" s="138">
        <f>S176*H176</f>
        <v>0</v>
      </c>
      <c r="AR176" s="139" t="s">
        <v>151</v>
      </c>
      <c r="AT176" s="139" t="s">
        <v>147</v>
      </c>
      <c r="AU176" s="139" t="s">
        <v>84</v>
      </c>
      <c r="AY176" s="15" t="s">
        <v>145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5" t="s">
        <v>21</v>
      </c>
      <c r="BK176" s="140">
        <f>ROUND(I176*H176,2)</f>
        <v>0</v>
      </c>
      <c r="BL176" s="15" t="s">
        <v>151</v>
      </c>
      <c r="BM176" s="139" t="s">
        <v>227</v>
      </c>
    </row>
    <row r="177" spans="2:65" s="1" customFormat="1" ht="13.9" customHeight="1">
      <c r="B177" s="126"/>
      <c r="C177" s="127" t="s">
        <v>228</v>
      </c>
      <c r="D177" s="127" t="s">
        <v>147</v>
      </c>
      <c r="E177" s="128" t="s">
        <v>229</v>
      </c>
      <c r="F177" s="129" t="s">
        <v>230</v>
      </c>
      <c r="G177" s="130" t="s">
        <v>192</v>
      </c>
      <c r="H177" s="131">
        <v>2.8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43</v>
      </c>
      <c r="P177" s="137">
        <f>O177*H177</f>
        <v>0</v>
      </c>
      <c r="Q177" s="137">
        <v>7.1970000000000006E-2</v>
      </c>
      <c r="R177" s="137">
        <f>Q177*H177</f>
        <v>0.201516</v>
      </c>
      <c r="S177" s="137">
        <v>0</v>
      </c>
      <c r="T177" s="138">
        <f>S177*H177</f>
        <v>0</v>
      </c>
      <c r="AR177" s="139" t="s">
        <v>151</v>
      </c>
      <c r="AT177" s="139" t="s">
        <v>147</v>
      </c>
      <c r="AU177" s="139" t="s">
        <v>84</v>
      </c>
      <c r="AY177" s="15" t="s">
        <v>145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5" t="s">
        <v>21</v>
      </c>
      <c r="BK177" s="140">
        <f>ROUND(I177*H177,2)</f>
        <v>0</v>
      </c>
      <c r="BL177" s="15" t="s">
        <v>151</v>
      </c>
      <c r="BM177" s="139" t="s">
        <v>231</v>
      </c>
    </row>
    <row r="178" spans="2:65" s="11" customFormat="1" ht="20.9" customHeight="1">
      <c r="B178" s="114"/>
      <c r="D178" s="115" t="s">
        <v>77</v>
      </c>
      <c r="E178" s="124" t="s">
        <v>232</v>
      </c>
      <c r="F178" s="124" t="s">
        <v>233</v>
      </c>
      <c r="I178" s="117"/>
      <c r="J178" s="125">
        <f>BK178</f>
        <v>0</v>
      </c>
      <c r="L178" s="114"/>
      <c r="M178" s="119"/>
      <c r="P178" s="120">
        <f>SUM(P179:P180)</f>
        <v>0</v>
      </c>
      <c r="R178" s="120">
        <f>SUM(R179:R180)</f>
        <v>7.4530199999999995</v>
      </c>
      <c r="T178" s="121">
        <f>SUM(T179:T180)</f>
        <v>0</v>
      </c>
      <c r="AR178" s="115" t="s">
        <v>21</v>
      </c>
      <c r="AT178" s="122" t="s">
        <v>77</v>
      </c>
      <c r="AU178" s="122" t="s">
        <v>84</v>
      </c>
      <c r="AY178" s="115" t="s">
        <v>145</v>
      </c>
      <c r="BK178" s="123">
        <f>SUM(BK179:BK180)</f>
        <v>0</v>
      </c>
    </row>
    <row r="179" spans="2:65" s="1" customFormat="1" ht="22.9" customHeight="1">
      <c r="B179" s="126"/>
      <c r="C179" s="127" t="s">
        <v>234</v>
      </c>
      <c r="D179" s="127" t="s">
        <v>147</v>
      </c>
      <c r="E179" s="128" t="s">
        <v>235</v>
      </c>
      <c r="F179" s="129" t="s">
        <v>236</v>
      </c>
      <c r="G179" s="130" t="s">
        <v>187</v>
      </c>
      <c r="H179" s="131">
        <v>62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43</v>
      </c>
      <c r="P179" s="137">
        <f>O179*H179</f>
        <v>0</v>
      </c>
      <c r="Q179" s="137">
        <v>0.12021</v>
      </c>
      <c r="R179" s="137">
        <f>Q179*H179</f>
        <v>7.4530199999999995</v>
      </c>
      <c r="S179" s="137">
        <v>0</v>
      </c>
      <c r="T179" s="138">
        <f>S179*H179</f>
        <v>0</v>
      </c>
      <c r="AR179" s="139" t="s">
        <v>151</v>
      </c>
      <c r="AT179" s="139" t="s">
        <v>147</v>
      </c>
      <c r="AU179" s="139" t="s">
        <v>156</v>
      </c>
      <c r="AY179" s="15" t="s">
        <v>145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5" t="s">
        <v>21</v>
      </c>
      <c r="BK179" s="140">
        <f>ROUND(I179*H179,2)</f>
        <v>0</v>
      </c>
      <c r="BL179" s="15" t="s">
        <v>151</v>
      </c>
      <c r="BM179" s="139" t="s">
        <v>237</v>
      </c>
    </row>
    <row r="180" spans="2:65" s="12" customFormat="1">
      <c r="B180" s="152"/>
      <c r="D180" s="153" t="s">
        <v>181</v>
      </c>
      <c r="E180" s="159" t="s">
        <v>1</v>
      </c>
      <c r="F180" s="154" t="s">
        <v>238</v>
      </c>
      <c r="H180" s="155">
        <v>62</v>
      </c>
      <c r="I180" s="156"/>
      <c r="L180" s="152"/>
      <c r="M180" s="157"/>
      <c r="T180" s="158"/>
      <c r="AT180" s="159" t="s">
        <v>181</v>
      </c>
      <c r="AU180" s="159" t="s">
        <v>156</v>
      </c>
      <c r="AV180" s="12" t="s">
        <v>84</v>
      </c>
      <c r="AW180" s="12" t="s">
        <v>32</v>
      </c>
      <c r="AX180" s="12" t="s">
        <v>21</v>
      </c>
      <c r="AY180" s="159" t="s">
        <v>145</v>
      </c>
    </row>
    <row r="181" spans="2:65" s="11" customFormat="1" ht="22.75" customHeight="1">
      <c r="B181" s="114"/>
      <c r="D181" s="115" t="s">
        <v>77</v>
      </c>
      <c r="E181" s="124" t="s">
        <v>151</v>
      </c>
      <c r="F181" s="124" t="s">
        <v>239</v>
      </c>
      <c r="I181" s="117"/>
      <c r="J181" s="125">
        <f>BK181</f>
        <v>0</v>
      </c>
      <c r="L181" s="114"/>
      <c r="M181" s="119"/>
      <c r="P181" s="120">
        <f>SUM(P182:P183)</f>
        <v>0</v>
      </c>
      <c r="R181" s="120">
        <f>SUM(R182:R183)</f>
        <v>2.24742</v>
      </c>
      <c r="T181" s="121">
        <f>SUM(T182:T183)</f>
        <v>0</v>
      </c>
      <c r="AR181" s="115" t="s">
        <v>21</v>
      </c>
      <c r="AT181" s="122" t="s">
        <v>77</v>
      </c>
      <c r="AU181" s="122" t="s">
        <v>21</v>
      </c>
      <c r="AY181" s="115" t="s">
        <v>145</v>
      </c>
      <c r="BK181" s="123">
        <f>SUM(BK182:BK183)</f>
        <v>0</v>
      </c>
    </row>
    <row r="182" spans="2:65" s="1" customFormat="1" ht="22.9" customHeight="1">
      <c r="B182" s="126"/>
      <c r="C182" s="127" t="s">
        <v>7</v>
      </c>
      <c r="D182" s="127" t="s">
        <v>147</v>
      </c>
      <c r="E182" s="128" t="s">
        <v>240</v>
      </c>
      <c r="F182" s="129" t="s">
        <v>241</v>
      </c>
      <c r="G182" s="130" t="s">
        <v>187</v>
      </c>
      <c r="H182" s="131">
        <v>42</v>
      </c>
      <c r="I182" s="132"/>
      <c r="J182" s="133">
        <f>ROUND(I182*H182,2)</f>
        <v>0</v>
      </c>
      <c r="K182" s="134"/>
      <c r="L182" s="30"/>
      <c r="M182" s="135" t="s">
        <v>1</v>
      </c>
      <c r="N182" s="136" t="s">
        <v>43</v>
      </c>
      <c r="P182" s="137">
        <f>O182*H182</f>
        <v>0</v>
      </c>
      <c r="Q182" s="137">
        <v>5.3510000000000002E-2</v>
      </c>
      <c r="R182" s="137">
        <f>Q182*H182</f>
        <v>2.24742</v>
      </c>
      <c r="S182" s="137">
        <v>0</v>
      </c>
      <c r="T182" s="138">
        <f>S182*H182</f>
        <v>0</v>
      </c>
      <c r="AR182" s="139" t="s">
        <v>151</v>
      </c>
      <c r="AT182" s="139" t="s">
        <v>147</v>
      </c>
      <c r="AU182" s="139" t="s">
        <v>84</v>
      </c>
      <c r="AY182" s="15" t="s">
        <v>145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5" t="s">
        <v>21</v>
      </c>
      <c r="BK182" s="140">
        <f>ROUND(I182*H182,2)</f>
        <v>0</v>
      </c>
      <c r="BL182" s="15" t="s">
        <v>151</v>
      </c>
      <c r="BM182" s="139" t="s">
        <v>242</v>
      </c>
    </row>
    <row r="183" spans="2:65" s="12" customFormat="1">
      <c r="B183" s="152"/>
      <c r="D183" s="153" t="s">
        <v>181</v>
      </c>
      <c r="E183" s="159" t="s">
        <v>1</v>
      </c>
      <c r="F183" s="154" t="s">
        <v>243</v>
      </c>
      <c r="H183" s="155">
        <v>42</v>
      </c>
      <c r="I183" s="156"/>
      <c r="L183" s="152"/>
      <c r="M183" s="157"/>
      <c r="T183" s="158"/>
      <c r="AT183" s="159" t="s">
        <v>181</v>
      </c>
      <c r="AU183" s="159" t="s">
        <v>84</v>
      </c>
      <c r="AV183" s="12" t="s">
        <v>84</v>
      </c>
      <c r="AW183" s="12" t="s">
        <v>32</v>
      </c>
      <c r="AX183" s="12" t="s">
        <v>21</v>
      </c>
      <c r="AY183" s="159" t="s">
        <v>145</v>
      </c>
    </row>
    <row r="184" spans="2:65" s="11" customFormat="1" ht="22.75" customHeight="1">
      <c r="B184" s="114"/>
      <c r="D184" s="115" t="s">
        <v>77</v>
      </c>
      <c r="E184" s="124" t="s">
        <v>163</v>
      </c>
      <c r="F184" s="124" t="s">
        <v>244</v>
      </c>
      <c r="I184" s="117"/>
      <c r="J184" s="125">
        <f>BK184</f>
        <v>0</v>
      </c>
      <c r="L184" s="114"/>
      <c r="M184" s="119"/>
      <c r="P184" s="120">
        <f>P185</f>
        <v>0</v>
      </c>
      <c r="R184" s="120">
        <f>R185</f>
        <v>0</v>
      </c>
      <c r="T184" s="121">
        <f>T185</f>
        <v>0</v>
      </c>
      <c r="AR184" s="115" t="s">
        <v>21</v>
      </c>
      <c r="AT184" s="122" t="s">
        <v>77</v>
      </c>
      <c r="AU184" s="122" t="s">
        <v>21</v>
      </c>
      <c r="AY184" s="115" t="s">
        <v>145</v>
      </c>
      <c r="BK184" s="123">
        <f>BK185</f>
        <v>0</v>
      </c>
    </row>
    <row r="185" spans="2:65" s="1" customFormat="1" ht="13.9" customHeight="1">
      <c r="B185" s="126"/>
      <c r="C185" s="127" t="s">
        <v>245</v>
      </c>
      <c r="D185" s="127" t="s">
        <v>147</v>
      </c>
      <c r="E185" s="128" t="s">
        <v>246</v>
      </c>
      <c r="F185" s="129" t="s">
        <v>247</v>
      </c>
      <c r="G185" s="130" t="s">
        <v>192</v>
      </c>
      <c r="H185" s="131">
        <v>0.2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43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151</v>
      </c>
      <c r="AT185" s="139" t="s">
        <v>147</v>
      </c>
      <c r="AU185" s="139" t="s">
        <v>84</v>
      </c>
      <c r="AY185" s="15" t="s">
        <v>145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5" t="s">
        <v>21</v>
      </c>
      <c r="BK185" s="140">
        <f>ROUND(I185*H185,2)</f>
        <v>0</v>
      </c>
      <c r="BL185" s="15" t="s">
        <v>151</v>
      </c>
      <c r="BM185" s="139" t="s">
        <v>248</v>
      </c>
    </row>
    <row r="186" spans="2:65" s="11" customFormat="1" ht="22.75" customHeight="1">
      <c r="B186" s="114"/>
      <c r="D186" s="115" t="s">
        <v>77</v>
      </c>
      <c r="E186" s="124" t="s">
        <v>167</v>
      </c>
      <c r="F186" s="124" t="s">
        <v>249</v>
      </c>
      <c r="I186" s="117"/>
      <c r="J186" s="125">
        <f>BK186</f>
        <v>0</v>
      </c>
      <c r="L186" s="114"/>
      <c r="M186" s="119"/>
      <c r="P186" s="120">
        <f>SUM(P187:P218)</f>
        <v>0</v>
      </c>
      <c r="R186" s="120">
        <f>SUM(R187:R218)</f>
        <v>47.906885720000005</v>
      </c>
      <c r="T186" s="121">
        <f>SUM(T187:T218)</f>
        <v>0</v>
      </c>
      <c r="AR186" s="115" t="s">
        <v>21</v>
      </c>
      <c r="AT186" s="122" t="s">
        <v>77</v>
      </c>
      <c r="AU186" s="122" t="s">
        <v>21</v>
      </c>
      <c r="AY186" s="115" t="s">
        <v>145</v>
      </c>
      <c r="BK186" s="123">
        <f>SUM(BK187:BK218)</f>
        <v>0</v>
      </c>
    </row>
    <row r="187" spans="2:65" s="1" customFormat="1" ht="22.9" customHeight="1">
      <c r="B187" s="126"/>
      <c r="C187" s="127" t="s">
        <v>250</v>
      </c>
      <c r="D187" s="127" t="s">
        <v>147</v>
      </c>
      <c r="E187" s="128" t="s">
        <v>251</v>
      </c>
      <c r="F187" s="129" t="s">
        <v>252</v>
      </c>
      <c r="G187" s="130" t="s">
        <v>192</v>
      </c>
      <c r="H187" s="131">
        <v>10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43</v>
      </c>
      <c r="P187" s="137">
        <f>O187*H187</f>
        <v>0</v>
      </c>
      <c r="Q187" s="137">
        <v>7.3499999999999998E-3</v>
      </c>
      <c r="R187" s="137">
        <f>Q187*H187</f>
        <v>7.3499999999999996E-2</v>
      </c>
      <c r="S187" s="137">
        <v>0</v>
      </c>
      <c r="T187" s="138">
        <f>S187*H187</f>
        <v>0</v>
      </c>
      <c r="AR187" s="139" t="s">
        <v>151</v>
      </c>
      <c r="AT187" s="139" t="s">
        <v>147</v>
      </c>
      <c r="AU187" s="139" t="s">
        <v>84</v>
      </c>
      <c r="AY187" s="15" t="s">
        <v>145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5" t="s">
        <v>21</v>
      </c>
      <c r="BK187" s="140">
        <f>ROUND(I187*H187,2)</f>
        <v>0</v>
      </c>
      <c r="BL187" s="15" t="s">
        <v>151</v>
      </c>
      <c r="BM187" s="139" t="s">
        <v>253</v>
      </c>
    </row>
    <row r="188" spans="2:65" s="12" customFormat="1">
      <c r="B188" s="152"/>
      <c r="D188" s="153" t="s">
        <v>181</v>
      </c>
      <c r="E188" s="159" t="s">
        <v>1</v>
      </c>
      <c r="F188" s="154" t="s">
        <v>254</v>
      </c>
      <c r="H188" s="155">
        <v>10</v>
      </c>
      <c r="I188" s="156"/>
      <c r="L188" s="152"/>
      <c r="M188" s="157"/>
      <c r="T188" s="158"/>
      <c r="AT188" s="159" t="s">
        <v>181</v>
      </c>
      <c r="AU188" s="159" t="s">
        <v>84</v>
      </c>
      <c r="AV188" s="12" t="s">
        <v>84</v>
      </c>
      <c r="AW188" s="12" t="s">
        <v>32</v>
      </c>
      <c r="AX188" s="12" t="s">
        <v>21</v>
      </c>
      <c r="AY188" s="159" t="s">
        <v>145</v>
      </c>
    </row>
    <row r="189" spans="2:65" s="1" customFormat="1" ht="22.9" customHeight="1">
      <c r="B189" s="126"/>
      <c r="C189" s="127" t="s">
        <v>255</v>
      </c>
      <c r="D189" s="127" t="s">
        <v>147</v>
      </c>
      <c r="E189" s="128" t="s">
        <v>256</v>
      </c>
      <c r="F189" s="129" t="s">
        <v>257</v>
      </c>
      <c r="G189" s="130" t="s">
        <v>192</v>
      </c>
      <c r="H189" s="131">
        <v>10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43</v>
      </c>
      <c r="P189" s="137">
        <f>O189*H189</f>
        <v>0</v>
      </c>
      <c r="Q189" s="137">
        <v>2.0480000000000002E-2</v>
      </c>
      <c r="R189" s="137">
        <f>Q189*H189</f>
        <v>0.20480000000000001</v>
      </c>
      <c r="S189" s="137">
        <v>0</v>
      </c>
      <c r="T189" s="138">
        <f>S189*H189</f>
        <v>0</v>
      </c>
      <c r="AR189" s="139" t="s">
        <v>151</v>
      </c>
      <c r="AT189" s="139" t="s">
        <v>147</v>
      </c>
      <c r="AU189" s="139" t="s">
        <v>84</v>
      </c>
      <c r="AY189" s="15" t="s">
        <v>145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5" t="s">
        <v>21</v>
      </c>
      <c r="BK189" s="140">
        <f>ROUND(I189*H189,2)</f>
        <v>0</v>
      </c>
      <c r="BL189" s="15" t="s">
        <v>151</v>
      </c>
      <c r="BM189" s="139" t="s">
        <v>258</v>
      </c>
    </row>
    <row r="190" spans="2:65" s="1" customFormat="1" ht="22.9" customHeight="1">
      <c r="B190" s="126"/>
      <c r="C190" s="127" t="s">
        <v>259</v>
      </c>
      <c r="D190" s="127" t="s">
        <v>147</v>
      </c>
      <c r="E190" s="128" t="s">
        <v>260</v>
      </c>
      <c r="F190" s="129" t="s">
        <v>261</v>
      </c>
      <c r="G190" s="130" t="s">
        <v>192</v>
      </c>
      <c r="H190" s="131">
        <v>10</v>
      </c>
      <c r="I190" s="132"/>
      <c r="J190" s="133">
        <f>ROUND(I190*H190,2)</f>
        <v>0</v>
      </c>
      <c r="K190" s="134"/>
      <c r="L190" s="30"/>
      <c r="M190" s="135" t="s">
        <v>1</v>
      </c>
      <c r="N190" s="136" t="s">
        <v>43</v>
      </c>
      <c r="P190" s="137">
        <f>O190*H190</f>
        <v>0</v>
      </c>
      <c r="Q190" s="137">
        <v>1.8380000000000001E-2</v>
      </c>
      <c r="R190" s="137">
        <f>Q190*H190</f>
        <v>0.18380000000000002</v>
      </c>
      <c r="S190" s="137">
        <v>0</v>
      </c>
      <c r="T190" s="138">
        <f>S190*H190</f>
        <v>0</v>
      </c>
      <c r="AR190" s="139" t="s">
        <v>151</v>
      </c>
      <c r="AT190" s="139" t="s">
        <v>147</v>
      </c>
      <c r="AU190" s="139" t="s">
        <v>84</v>
      </c>
      <c r="AY190" s="15" t="s">
        <v>145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5" t="s">
        <v>21</v>
      </c>
      <c r="BK190" s="140">
        <f>ROUND(I190*H190,2)</f>
        <v>0</v>
      </c>
      <c r="BL190" s="15" t="s">
        <v>151</v>
      </c>
      <c r="BM190" s="139" t="s">
        <v>262</v>
      </c>
    </row>
    <row r="191" spans="2:65" s="1" customFormat="1" ht="22.9" customHeight="1">
      <c r="B191" s="126"/>
      <c r="C191" s="127" t="s">
        <v>263</v>
      </c>
      <c r="D191" s="127" t="s">
        <v>147</v>
      </c>
      <c r="E191" s="128" t="s">
        <v>264</v>
      </c>
      <c r="F191" s="129" t="s">
        <v>265</v>
      </c>
      <c r="G191" s="130" t="s">
        <v>192</v>
      </c>
      <c r="H191" s="131">
        <v>1006.7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43</v>
      </c>
      <c r="P191" s="137">
        <f>O191*H191</f>
        <v>0</v>
      </c>
      <c r="Q191" s="137">
        <v>7.3499999999999998E-3</v>
      </c>
      <c r="R191" s="137">
        <f>Q191*H191</f>
        <v>7.3992450000000005</v>
      </c>
      <c r="S191" s="137">
        <v>0</v>
      </c>
      <c r="T191" s="138">
        <f>S191*H191</f>
        <v>0</v>
      </c>
      <c r="AR191" s="139" t="s">
        <v>151</v>
      </c>
      <c r="AT191" s="139" t="s">
        <v>147</v>
      </c>
      <c r="AU191" s="139" t="s">
        <v>84</v>
      </c>
      <c r="AY191" s="15" t="s">
        <v>145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5" t="s">
        <v>21</v>
      </c>
      <c r="BK191" s="140">
        <f>ROUND(I191*H191,2)</f>
        <v>0</v>
      </c>
      <c r="BL191" s="15" t="s">
        <v>151</v>
      </c>
      <c r="BM191" s="139" t="s">
        <v>266</v>
      </c>
    </row>
    <row r="192" spans="2:65" s="12" customFormat="1">
      <c r="B192" s="152"/>
      <c r="D192" s="153" t="s">
        <v>181</v>
      </c>
      <c r="E192" s="159" t="s">
        <v>1</v>
      </c>
      <c r="F192" s="154" t="s">
        <v>267</v>
      </c>
      <c r="H192" s="155">
        <v>1006.7</v>
      </c>
      <c r="I192" s="156"/>
      <c r="L192" s="152"/>
      <c r="M192" s="157"/>
      <c r="T192" s="158"/>
      <c r="AT192" s="159" t="s">
        <v>181</v>
      </c>
      <c r="AU192" s="159" t="s">
        <v>84</v>
      </c>
      <c r="AV192" s="12" t="s">
        <v>84</v>
      </c>
      <c r="AW192" s="12" t="s">
        <v>32</v>
      </c>
      <c r="AX192" s="12" t="s">
        <v>21</v>
      </c>
      <c r="AY192" s="159" t="s">
        <v>145</v>
      </c>
    </row>
    <row r="193" spans="2:65" s="1" customFormat="1" ht="22.9" customHeight="1">
      <c r="B193" s="126"/>
      <c r="C193" s="127" t="s">
        <v>268</v>
      </c>
      <c r="D193" s="127" t="s">
        <v>147</v>
      </c>
      <c r="E193" s="128" t="s">
        <v>269</v>
      </c>
      <c r="F193" s="129" t="s">
        <v>270</v>
      </c>
      <c r="G193" s="130" t="s">
        <v>192</v>
      </c>
      <c r="H193" s="131">
        <v>826.7</v>
      </c>
      <c r="I193" s="132"/>
      <c r="J193" s="133">
        <f>ROUND(I193*H193,2)</f>
        <v>0</v>
      </c>
      <c r="K193" s="134"/>
      <c r="L193" s="30"/>
      <c r="M193" s="135" t="s">
        <v>1</v>
      </c>
      <c r="N193" s="136" t="s">
        <v>43</v>
      </c>
      <c r="P193" s="137">
        <f>O193*H193</f>
        <v>0</v>
      </c>
      <c r="Q193" s="137">
        <v>2.0480000000000002E-2</v>
      </c>
      <c r="R193" s="137">
        <f>Q193*H193</f>
        <v>16.930816000000004</v>
      </c>
      <c r="S193" s="137">
        <v>0</v>
      </c>
      <c r="T193" s="138">
        <f>S193*H193</f>
        <v>0</v>
      </c>
      <c r="AR193" s="139" t="s">
        <v>151</v>
      </c>
      <c r="AT193" s="139" t="s">
        <v>147</v>
      </c>
      <c r="AU193" s="139" t="s">
        <v>84</v>
      </c>
      <c r="AY193" s="15" t="s">
        <v>145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5" t="s">
        <v>21</v>
      </c>
      <c r="BK193" s="140">
        <f>ROUND(I193*H193,2)</f>
        <v>0</v>
      </c>
      <c r="BL193" s="15" t="s">
        <v>151</v>
      </c>
      <c r="BM193" s="139" t="s">
        <v>271</v>
      </c>
    </row>
    <row r="194" spans="2:65" s="12" customFormat="1">
      <c r="B194" s="152"/>
      <c r="D194" s="153" t="s">
        <v>181</v>
      </c>
      <c r="E194" s="159" t="s">
        <v>1</v>
      </c>
      <c r="F194" s="154" t="s">
        <v>272</v>
      </c>
      <c r="H194" s="155">
        <v>826.7</v>
      </c>
      <c r="I194" s="156"/>
      <c r="L194" s="152"/>
      <c r="M194" s="157"/>
      <c r="T194" s="158"/>
      <c r="AT194" s="159" t="s">
        <v>181</v>
      </c>
      <c r="AU194" s="159" t="s">
        <v>84</v>
      </c>
      <c r="AV194" s="12" t="s">
        <v>84</v>
      </c>
      <c r="AW194" s="12" t="s">
        <v>32</v>
      </c>
      <c r="AX194" s="12" t="s">
        <v>21</v>
      </c>
      <c r="AY194" s="159" t="s">
        <v>145</v>
      </c>
    </row>
    <row r="195" spans="2:65" s="1" customFormat="1" ht="13.9" customHeight="1">
      <c r="B195" s="126"/>
      <c r="C195" s="127" t="s">
        <v>273</v>
      </c>
      <c r="D195" s="127" t="s">
        <v>147</v>
      </c>
      <c r="E195" s="128" t="s">
        <v>274</v>
      </c>
      <c r="F195" s="129" t="s">
        <v>275</v>
      </c>
      <c r="G195" s="130" t="s">
        <v>192</v>
      </c>
      <c r="H195" s="131">
        <v>33.200000000000003</v>
      </c>
      <c r="I195" s="132"/>
      <c r="J195" s="133">
        <f>ROUND(I195*H195,2)</f>
        <v>0</v>
      </c>
      <c r="K195" s="134"/>
      <c r="L195" s="30"/>
      <c r="M195" s="135" t="s">
        <v>1</v>
      </c>
      <c r="N195" s="136" t="s">
        <v>43</v>
      </c>
      <c r="P195" s="137">
        <f>O195*H195</f>
        <v>0</v>
      </c>
      <c r="Q195" s="137">
        <v>0.04</v>
      </c>
      <c r="R195" s="137">
        <f>Q195*H195</f>
        <v>1.3280000000000001</v>
      </c>
      <c r="S195" s="137">
        <v>0</v>
      </c>
      <c r="T195" s="138">
        <f>S195*H195</f>
        <v>0</v>
      </c>
      <c r="AR195" s="139" t="s">
        <v>151</v>
      </c>
      <c r="AT195" s="139" t="s">
        <v>147</v>
      </c>
      <c r="AU195" s="139" t="s">
        <v>84</v>
      </c>
      <c r="AY195" s="15" t="s">
        <v>145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5" t="s">
        <v>21</v>
      </c>
      <c r="BK195" s="140">
        <f>ROUND(I195*H195,2)</f>
        <v>0</v>
      </c>
      <c r="BL195" s="15" t="s">
        <v>151</v>
      </c>
      <c r="BM195" s="139" t="s">
        <v>276</v>
      </c>
    </row>
    <row r="196" spans="2:65" s="12" customFormat="1">
      <c r="B196" s="152"/>
      <c r="D196" s="153" t="s">
        <v>181</v>
      </c>
      <c r="E196" s="159" t="s">
        <v>1</v>
      </c>
      <c r="F196" s="154" t="s">
        <v>277</v>
      </c>
      <c r="H196" s="155">
        <v>33.200000000000003</v>
      </c>
      <c r="I196" s="156"/>
      <c r="L196" s="152"/>
      <c r="M196" s="157"/>
      <c r="T196" s="158"/>
      <c r="AT196" s="159" t="s">
        <v>181</v>
      </c>
      <c r="AU196" s="159" t="s">
        <v>84</v>
      </c>
      <c r="AV196" s="12" t="s">
        <v>84</v>
      </c>
      <c r="AW196" s="12" t="s">
        <v>32</v>
      </c>
      <c r="AX196" s="12" t="s">
        <v>21</v>
      </c>
      <c r="AY196" s="159" t="s">
        <v>145</v>
      </c>
    </row>
    <row r="197" spans="2:65" s="1" customFormat="1" ht="22.9" customHeight="1">
      <c r="B197" s="126"/>
      <c r="C197" s="127" t="s">
        <v>278</v>
      </c>
      <c r="D197" s="127" t="s">
        <v>147</v>
      </c>
      <c r="E197" s="128" t="s">
        <v>279</v>
      </c>
      <c r="F197" s="129" t="s">
        <v>280</v>
      </c>
      <c r="G197" s="130" t="s">
        <v>192</v>
      </c>
      <c r="H197" s="131">
        <v>1006.7</v>
      </c>
      <c r="I197" s="132"/>
      <c r="J197" s="133">
        <f>ROUND(I197*H197,2)</f>
        <v>0</v>
      </c>
      <c r="K197" s="134"/>
      <c r="L197" s="30"/>
      <c r="M197" s="135" t="s">
        <v>1</v>
      </c>
      <c r="N197" s="136" t="s">
        <v>43</v>
      </c>
      <c r="P197" s="137">
        <f>O197*H197</f>
        <v>0</v>
      </c>
      <c r="Q197" s="137">
        <v>1.8380000000000001E-2</v>
      </c>
      <c r="R197" s="137">
        <f>Q197*H197</f>
        <v>18.503146000000001</v>
      </c>
      <c r="S197" s="137">
        <v>0</v>
      </c>
      <c r="T197" s="138">
        <f>S197*H197</f>
        <v>0</v>
      </c>
      <c r="AR197" s="139" t="s">
        <v>151</v>
      </c>
      <c r="AT197" s="139" t="s">
        <v>147</v>
      </c>
      <c r="AU197" s="139" t="s">
        <v>84</v>
      </c>
      <c r="AY197" s="15" t="s">
        <v>145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5" t="s">
        <v>21</v>
      </c>
      <c r="BK197" s="140">
        <f>ROUND(I197*H197,2)</f>
        <v>0</v>
      </c>
      <c r="BL197" s="15" t="s">
        <v>151</v>
      </c>
      <c r="BM197" s="139" t="s">
        <v>281</v>
      </c>
    </row>
    <row r="198" spans="2:65" s="1" customFormat="1" ht="22.9" customHeight="1">
      <c r="B198" s="126"/>
      <c r="C198" s="127" t="s">
        <v>282</v>
      </c>
      <c r="D198" s="127" t="s">
        <v>147</v>
      </c>
      <c r="E198" s="128" t="s">
        <v>283</v>
      </c>
      <c r="F198" s="129" t="s">
        <v>284</v>
      </c>
      <c r="G198" s="130" t="s">
        <v>187</v>
      </c>
      <c r="H198" s="131">
        <v>15</v>
      </c>
      <c r="I198" s="132"/>
      <c r="J198" s="133">
        <f>ROUND(I198*H198,2)</f>
        <v>0</v>
      </c>
      <c r="K198" s="134"/>
      <c r="L198" s="30"/>
      <c r="M198" s="135" t="s">
        <v>1</v>
      </c>
      <c r="N198" s="136" t="s">
        <v>43</v>
      </c>
      <c r="P198" s="137">
        <f>O198*H198</f>
        <v>0</v>
      </c>
      <c r="Q198" s="137">
        <v>0.1575</v>
      </c>
      <c r="R198" s="137">
        <f>Q198*H198</f>
        <v>2.3624999999999998</v>
      </c>
      <c r="S198" s="137">
        <v>0</v>
      </c>
      <c r="T198" s="138">
        <f>S198*H198</f>
        <v>0</v>
      </c>
      <c r="AR198" s="139" t="s">
        <v>151</v>
      </c>
      <c r="AT198" s="139" t="s">
        <v>147</v>
      </c>
      <c r="AU198" s="139" t="s">
        <v>84</v>
      </c>
      <c r="AY198" s="15" t="s">
        <v>145</v>
      </c>
      <c r="BE198" s="140">
        <f>IF(N198="základní",J198,0)</f>
        <v>0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5" t="s">
        <v>21</v>
      </c>
      <c r="BK198" s="140">
        <f>ROUND(I198*H198,2)</f>
        <v>0</v>
      </c>
      <c r="BL198" s="15" t="s">
        <v>151</v>
      </c>
      <c r="BM198" s="139" t="s">
        <v>285</v>
      </c>
    </row>
    <row r="199" spans="2:65" s="12" customFormat="1">
      <c r="B199" s="152"/>
      <c r="D199" s="153" t="s">
        <v>181</v>
      </c>
      <c r="E199" s="159" t="s">
        <v>1</v>
      </c>
      <c r="F199" s="154" t="s">
        <v>286</v>
      </c>
      <c r="H199" s="155">
        <v>15</v>
      </c>
      <c r="I199" s="156"/>
      <c r="L199" s="152"/>
      <c r="M199" s="157"/>
      <c r="T199" s="158"/>
      <c r="AT199" s="159" t="s">
        <v>181</v>
      </c>
      <c r="AU199" s="159" t="s">
        <v>84</v>
      </c>
      <c r="AV199" s="12" t="s">
        <v>84</v>
      </c>
      <c r="AW199" s="12" t="s">
        <v>32</v>
      </c>
      <c r="AX199" s="12" t="s">
        <v>21</v>
      </c>
      <c r="AY199" s="159" t="s">
        <v>145</v>
      </c>
    </row>
    <row r="200" spans="2:65" s="1" customFormat="1" ht="13.9" customHeight="1">
      <c r="B200" s="126"/>
      <c r="C200" s="127" t="s">
        <v>232</v>
      </c>
      <c r="D200" s="127" t="s">
        <v>147</v>
      </c>
      <c r="E200" s="128" t="s">
        <v>287</v>
      </c>
      <c r="F200" s="129" t="s">
        <v>288</v>
      </c>
      <c r="G200" s="130" t="s">
        <v>192</v>
      </c>
      <c r="H200" s="131">
        <v>724</v>
      </c>
      <c r="I200" s="132"/>
      <c r="J200" s="133">
        <f>ROUND(I200*H200,2)</f>
        <v>0</v>
      </c>
      <c r="K200" s="134"/>
      <c r="L200" s="30"/>
      <c r="M200" s="135" t="s">
        <v>1</v>
      </c>
      <c r="N200" s="136" t="s">
        <v>43</v>
      </c>
      <c r="P200" s="137">
        <f>O200*H200</f>
        <v>0</v>
      </c>
      <c r="Q200" s="137">
        <v>1.2E-4</v>
      </c>
      <c r="R200" s="137">
        <f>Q200*H200</f>
        <v>8.6879999999999999E-2</v>
      </c>
      <c r="S200" s="137">
        <v>0</v>
      </c>
      <c r="T200" s="138">
        <f>S200*H200</f>
        <v>0</v>
      </c>
      <c r="AR200" s="139" t="s">
        <v>151</v>
      </c>
      <c r="AT200" s="139" t="s">
        <v>147</v>
      </c>
      <c r="AU200" s="139" t="s">
        <v>84</v>
      </c>
      <c r="AY200" s="15" t="s">
        <v>145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5" t="s">
        <v>21</v>
      </c>
      <c r="BK200" s="140">
        <f>ROUND(I200*H200,2)</f>
        <v>0</v>
      </c>
      <c r="BL200" s="15" t="s">
        <v>151</v>
      </c>
      <c r="BM200" s="139" t="s">
        <v>289</v>
      </c>
    </row>
    <row r="201" spans="2:65" s="12" customFormat="1">
      <c r="B201" s="152"/>
      <c r="D201" s="153" t="s">
        <v>181</v>
      </c>
      <c r="E201" s="159" t="s">
        <v>1</v>
      </c>
      <c r="F201" s="154" t="s">
        <v>290</v>
      </c>
      <c r="H201" s="155">
        <v>4</v>
      </c>
      <c r="I201" s="156"/>
      <c r="L201" s="152"/>
      <c r="M201" s="157"/>
      <c r="T201" s="158"/>
      <c r="AT201" s="159" t="s">
        <v>181</v>
      </c>
      <c r="AU201" s="159" t="s">
        <v>84</v>
      </c>
      <c r="AV201" s="12" t="s">
        <v>84</v>
      </c>
      <c r="AW201" s="12" t="s">
        <v>32</v>
      </c>
      <c r="AX201" s="12" t="s">
        <v>78</v>
      </c>
      <c r="AY201" s="159" t="s">
        <v>145</v>
      </c>
    </row>
    <row r="202" spans="2:65" s="12" customFormat="1">
      <c r="B202" s="152"/>
      <c r="D202" s="153" t="s">
        <v>181</v>
      </c>
      <c r="E202" s="159" t="s">
        <v>1</v>
      </c>
      <c r="F202" s="154" t="s">
        <v>291</v>
      </c>
      <c r="H202" s="155">
        <v>720</v>
      </c>
      <c r="I202" s="156"/>
      <c r="L202" s="152"/>
      <c r="M202" s="157"/>
      <c r="T202" s="158"/>
      <c r="AT202" s="159" t="s">
        <v>181</v>
      </c>
      <c r="AU202" s="159" t="s">
        <v>84</v>
      </c>
      <c r="AV202" s="12" t="s">
        <v>84</v>
      </c>
      <c r="AW202" s="12" t="s">
        <v>32</v>
      </c>
      <c r="AX202" s="12" t="s">
        <v>78</v>
      </c>
      <c r="AY202" s="159" t="s">
        <v>145</v>
      </c>
    </row>
    <row r="203" spans="2:65" s="13" customFormat="1">
      <c r="B203" s="160"/>
      <c r="D203" s="153" t="s">
        <v>181</v>
      </c>
      <c r="E203" s="161" t="s">
        <v>1</v>
      </c>
      <c r="F203" s="162" t="s">
        <v>292</v>
      </c>
      <c r="H203" s="163">
        <v>724</v>
      </c>
      <c r="I203" s="164"/>
      <c r="L203" s="160"/>
      <c r="M203" s="165"/>
      <c r="T203" s="166"/>
      <c r="AT203" s="161" t="s">
        <v>181</v>
      </c>
      <c r="AU203" s="161" t="s">
        <v>84</v>
      </c>
      <c r="AV203" s="13" t="s">
        <v>151</v>
      </c>
      <c r="AW203" s="13" t="s">
        <v>32</v>
      </c>
      <c r="AX203" s="13" t="s">
        <v>21</v>
      </c>
      <c r="AY203" s="161" t="s">
        <v>145</v>
      </c>
    </row>
    <row r="204" spans="2:65" s="1" customFormat="1" ht="22.9" customHeight="1">
      <c r="B204" s="126"/>
      <c r="C204" s="127" t="s">
        <v>293</v>
      </c>
      <c r="D204" s="127" t="s">
        <v>147</v>
      </c>
      <c r="E204" s="128" t="s">
        <v>294</v>
      </c>
      <c r="F204" s="129" t="s">
        <v>295</v>
      </c>
      <c r="G204" s="130" t="s">
        <v>192</v>
      </c>
      <c r="H204" s="131">
        <v>356.4</v>
      </c>
      <c r="I204" s="132"/>
      <c r="J204" s="133">
        <f>ROUND(I204*H204,2)</f>
        <v>0</v>
      </c>
      <c r="K204" s="134"/>
      <c r="L204" s="30"/>
      <c r="M204" s="135" t="s">
        <v>1</v>
      </c>
      <c r="N204" s="136" t="s">
        <v>43</v>
      </c>
      <c r="P204" s="137">
        <f>O204*H204</f>
        <v>0</v>
      </c>
      <c r="Q204" s="137">
        <v>1.2E-4</v>
      </c>
      <c r="R204" s="137">
        <f>Q204*H204</f>
        <v>4.2768E-2</v>
      </c>
      <c r="S204" s="137">
        <v>0</v>
      </c>
      <c r="T204" s="138">
        <f>S204*H204</f>
        <v>0</v>
      </c>
      <c r="AR204" s="139" t="s">
        <v>151</v>
      </c>
      <c r="AT204" s="139" t="s">
        <v>147</v>
      </c>
      <c r="AU204" s="139" t="s">
        <v>84</v>
      </c>
      <c r="AY204" s="15" t="s">
        <v>145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5" t="s">
        <v>21</v>
      </c>
      <c r="BK204" s="140">
        <f>ROUND(I204*H204,2)</f>
        <v>0</v>
      </c>
      <c r="BL204" s="15" t="s">
        <v>151</v>
      </c>
      <c r="BM204" s="139" t="s">
        <v>296</v>
      </c>
    </row>
    <row r="205" spans="2:65" s="12" customFormat="1">
      <c r="B205" s="152"/>
      <c r="D205" s="153" t="s">
        <v>181</v>
      </c>
      <c r="E205" s="159" t="s">
        <v>1</v>
      </c>
      <c r="F205" s="154" t="s">
        <v>297</v>
      </c>
      <c r="H205" s="155">
        <v>356.4</v>
      </c>
      <c r="I205" s="156"/>
      <c r="L205" s="152"/>
      <c r="M205" s="157"/>
      <c r="T205" s="158"/>
      <c r="AT205" s="159" t="s">
        <v>181</v>
      </c>
      <c r="AU205" s="159" t="s">
        <v>84</v>
      </c>
      <c r="AV205" s="12" t="s">
        <v>84</v>
      </c>
      <c r="AW205" s="12" t="s">
        <v>32</v>
      </c>
      <c r="AX205" s="12" t="s">
        <v>21</v>
      </c>
      <c r="AY205" s="159" t="s">
        <v>145</v>
      </c>
    </row>
    <row r="206" spans="2:65" s="1" customFormat="1" ht="22.9" customHeight="1">
      <c r="B206" s="126"/>
      <c r="C206" s="127" t="s">
        <v>298</v>
      </c>
      <c r="D206" s="127" t="s">
        <v>147</v>
      </c>
      <c r="E206" s="128" t="s">
        <v>299</v>
      </c>
      <c r="F206" s="129" t="s">
        <v>300</v>
      </c>
      <c r="G206" s="130" t="s">
        <v>192</v>
      </c>
      <c r="H206" s="131">
        <v>120</v>
      </c>
      <c r="I206" s="132"/>
      <c r="J206" s="133">
        <f>ROUND(I206*H206,2)</f>
        <v>0</v>
      </c>
      <c r="K206" s="134"/>
      <c r="L206" s="30"/>
      <c r="M206" s="135" t="s">
        <v>1</v>
      </c>
      <c r="N206" s="136" t="s">
        <v>43</v>
      </c>
      <c r="P206" s="137">
        <f>O206*H206</f>
        <v>0</v>
      </c>
      <c r="Q206" s="137">
        <v>2.4000000000000001E-4</v>
      </c>
      <c r="R206" s="137">
        <f>Q206*H206</f>
        <v>2.8799999999999999E-2</v>
      </c>
      <c r="S206" s="137">
        <v>0</v>
      </c>
      <c r="T206" s="138">
        <f>S206*H206</f>
        <v>0</v>
      </c>
      <c r="AR206" s="139" t="s">
        <v>151</v>
      </c>
      <c r="AT206" s="139" t="s">
        <v>147</v>
      </c>
      <c r="AU206" s="139" t="s">
        <v>84</v>
      </c>
      <c r="AY206" s="15" t="s">
        <v>145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5" t="s">
        <v>21</v>
      </c>
      <c r="BK206" s="140">
        <f>ROUND(I206*H206,2)</f>
        <v>0</v>
      </c>
      <c r="BL206" s="15" t="s">
        <v>151</v>
      </c>
      <c r="BM206" s="139" t="s">
        <v>301</v>
      </c>
    </row>
    <row r="207" spans="2:65" s="12" customFormat="1">
      <c r="B207" s="152"/>
      <c r="D207" s="153" t="s">
        <v>181</v>
      </c>
      <c r="E207" s="159" t="s">
        <v>1</v>
      </c>
      <c r="F207" s="154" t="s">
        <v>302</v>
      </c>
      <c r="H207" s="155">
        <v>120</v>
      </c>
      <c r="I207" s="156"/>
      <c r="L207" s="152"/>
      <c r="M207" s="157"/>
      <c r="T207" s="158"/>
      <c r="AT207" s="159" t="s">
        <v>181</v>
      </c>
      <c r="AU207" s="159" t="s">
        <v>84</v>
      </c>
      <c r="AV207" s="12" t="s">
        <v>84</v>
      </c>
      <c r="AW207" s="12" t="s">
        <v>32</v>
      </c>
      <c r="AX207" s="12" t="s">
        <v>21</v>
      </c>
      <c r="AY207" s="159" t="s">
        <v>145</v>
      </c>
    </row>
    <row r="208" spans="2:65" s="1" customFormat="1" ht="22.9" customHeight="1">
      <c r="B208" s="126"/>
      <c r="C208" s="127" t="s">
        <v>303</v>
      </c>
      <c r="D208" s="127" t="s">
        <v>147</v>
      </c>
      <c r="E208" s="128" t="s">
        <v>304</v>
      </c>
      <c r="F208" s="129" t="s">
        <v>305</v>
      </c>
      <c r="G208" s="130" t="s">
        <v>306</v>
      </c>
      <c r="H208" s="131">
        <v>10</v>
      </c>
      <c r="I208" s="132"/>
      <c r="J208" s="133">
        <f>ROUND(I208*H208,2)</f>
        <v>0</v>
      </c>
      <c r="K208" s="134"/>
      <c r="L208" s="30"/>
      <c r="M208" s="135" t="s">
        <v>1</v>
      </c>
      <c r="N208" s="136" t="s">
        <v>43</v>
      </c>
      <c r="P208" s="137">
        <f>O208*H208</f>
        <v>0</v>
      </c>
      <c r="Q208" s="137">
        <v>0</v>
      </c>
      <c r="R208" s="137">
        <f>Q208*H208</f>
        <v>0</v>
      </c>
      <c r="S208" s="137">
        <v>0</v>
      </c>
      <c r="T208" s="138">
        <f>S208*H208</f>
        <v>0</v>
      </c>
      <c r="AR208" s="139" t="s">
        <v>151</v>
      </c>
      <c r="AT208" s="139" t="s">
        <v>147</v>
      </c>
      <c r="AU208" s="139" t="s">
        <v>84</v>
      </c>
      <c r="AY208" s="15" t="s">
        <v>145</v>
      </c>
      <c r="BE208" s="140">
        <f>IF(N208="základní",J208,0)</f>
        <v>0</v>
      </c>
      <c r="BF208" s="140">
        <f>IF(N208="snížená",J208,0)</f>
        <v>0</v>
      </c>
      <c r="BG208" s="140">
        <f>IF(N208="zákl. přenesená",J208,0)</f>
        <v>0</v>
      </c>
      <c r="BH208" s="140">
        <f>IF(N208="sníž. přenesená",J208,0)</f>
        <v>0</v>
      </c>
      <c r="BI208" s="140">
        <f>IF(N208="nulová",J208,0)</f>
        <v>0</v>
      </c>
      <c r="BJ208" s="15" t="s">
        <v>21</v>
      </c>
      <c r="BK208" s="140">
        <f>ROUND(I208*H208,2)</f>
        <v>0</v>
      </c>
      <c r="BL208" s="15" t="s">
        <v>151</v>
      </c>
      <c r="BM208" s="139" t="s">
        <v>307</v>
      </c>
    </row>
    <row r="209" spans="2:65" s="12" customFormat="1">
      <c r="B209" s="152"/>
      <c r="D209" s="153" t="s">
        <v>181</v>
      </c>
      <c r="E209" s="159" t="s">
        <v>1</v>
      </c>
      <c r="F209" s="154" t="s">
        <v>308</v>
      </c>
      <c r="H209" s="155">
        <v>10</v>
      </c>
      <c r="I209" s="156"/>
      <c r="L209" s="152"/>
      <c r="M209" s="157"/>
      <c r="T209" s="158"/>
      <c r="AT209" s="159" t="s">
        <v>181</v>
      </c>
      <c r="AU209" s="159" t="s">
        <v>84</v>
      </c>
      <c r="AV209" s="12" t="s">
        <v>84</v>
      </c>
      <c r="AW209" s="12" t="s">
        <v>32</v>
      </c>
      <c r="AX209" s="12" t="s">
        <v>21</v>
      </c>
      <c r="AY209" s="159" t="s">
        <v>145</v>
      </c>
    </row>
    <row r="210" spans="2:65" s="1" customFormat="1" ht="13.9" customHeight="1">
      <c r="B210" s="126"/>
      <c r="C210" s="141" t="s">
        <v>309</v>
      </c>
      <c r="D210" s="141" t="s">
        <v>176</v>
      </c>
      <c r="E210" s="142" t="s">
        <v>310</v>
      </c>
      <c r="F210" s="143" t="s">
        <v>311</v>
      </c>
      <c r="G210" s="144" t="s">
        <v>306</v>
      </c>
      <c r="H210" s="145">
        <v>9.9999999999999591</v>
      </c>
      <c r="I210" s="146"/>
      <c r="J210" s="147">
        <f>ROUND(I210*H210,2)</f>
        <v>0</v>
      </c>
      <c r="K210" s="148"/>
      <c r="L210" s="149"/>
      <c r="M210" s="150" t="s">
        <v>1</v>
      </c>
      <c r="N210" s="151" t="s">
        <v>43</v>
      </c>
      <c r="P210" s="137">
        <f>O210*H210</f>
        <v>0</v>
      </c>
      <c r="Q210" s="137">
        <v>3.0000000000000001E-5</v>
      </c>
      <c r="R210" s="137">
        <f>Q210*H210</f>
        <v>2.9999999999999878E-4</v>
      </c>
      <c r="S210" s="137">
        <v>0</v>
      </c>
      <c r="T210" s="138">
        <f>S210*H210</f>
        <v>0</v>
      </c>
      <c r="AR210" s="139" t="s">
        <v>175</v>
      </c>
      <c r="AT210" s="139" t="s">
        <v>176</v>
      </c>
      <c r="AU210" s="139" t="s">
        <v>84</v>
      </c>
      <c r="AY210" s="15" t="s">
        <v>145</v>
      </c>
      <c r="BE210" s="140">
        <f>IF(N210="základní",J210,0)</f>
        <v>0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5" t="s">
        <v>21</v>
      </c>
      <c r="BK210" s="140">
        <f>ROUND(I210*H210,2)</f>
        <v>0</v>
      </c>
      <c r="BL210" s="15" t="s">
        <v>151</v>
      </c>
      <c r="BM210" s="139" t="s">
        <v>312</v>
      </c>
    </row>
    <row r="211" spans="2:65" s="12" customFormat="1">
      <c r="B211" s="152"/>
      <c r="D211" s="153" t="s">
        <v>181</v>
      </c>
      <c r="F211" s="154" t="s">
        <v>313</v>
      </c>
      <c r="H211" s="155">
        <v>9.9999999999999591</v>
      </c>
      <c r="I211" s="156"/>
      <c r="L211" s="152"/>
      <c r="M211" s="157"/>
      <c r="T211" s="158"/>
      <c r="AT211" s="159" t="s">
        <v>181</v>
      </c>
      <c r="AU211" s="159" t="s">
        <v>84</v>
      </c>
      <c r="AV211" s="12" t="s">
        <v>84</v>
      </c>
      <c r="AW211" s="12" t="s">
        <v>3</v>
      </c>
      <c r="AX211" s="12" t="s">
        <v>21</v>
      </c>
      <c r="AY211" s="159" t="s">
        <v>145</v>
      </c>
    </row>
    <row r="212" spans="2:65" s="1" customFormat="1" ht="13.9" customHeight="1">
      <c r="B212" s="126"/>
      <c r="C212" s="127" t="s">
        <v>314</v>
      </c>
      <c r="D212" s="127" t="s">
        <v>147</v>
      </c>
      <c r="E212" s="128" t="s">
        <v>315</v>
      </c>
      <c r="F212" s="129" t="s">
        <v>316</v>
      </c>
      <c r="G212" s="130" t="s">
        <v>150</v>
      </c>
      <c r="H212" s="131">
        <v>8.0000000000000002E-3</v>
      </c>
      <c r="I212" s="132"/>
      <c r="J212" s="133">
        <f>ROUND(I212*H212,2)</f>
        <v>0</v>
      </c>
      <c r="K212" s="134"/>
      <c r="L212" s="30"/>
      <c r="M212" s="135" t="s">
        <v>1</v>
      </c>
      <c r="N212" s="136" t="s">
        <v>43</v>
      </c>
      <c r="P212" s="137">
        <f>O212*H212</f>
        <v>0</v>
      </c>
      <c r="Q212" s="137">
        <v>2.2563399999999998</v>
      </c>
      <c r="R212" s="137">
        <f>Q212*H212</f>
        <v>1.8050719999999999E-2</v>
      </c>
      <c r="S212" s="137">
        <v>0</v>
      </c>
      <c r="T212" s="138">
        <f>S212*H212</f>
        <v>0</v>
      </c>
      <c r="AR212" s="139" t="s">
        <v>151</v>
      </c>
      <c r="AT212" s="139" t="s">
        <v>147</v>
      </c>
      <c r="AU212" s="139" t="s">
        <v>84</v>
      </c>
      <c r="AY212" s="15" t="s">
        <v>145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5" t="s">
        <v>21</v>
      </c>
      <c r="BK212" s="140">
        <f>ROUND(I212*H212,2)</f>
        <v>0</v>
      </c>
      <c r="BL212" s="15" t="s">
        <v>151</v>
      </c>
      <c r="BM212" s="139" t="s">
        <v>317</v>
      </c>
    </row>
    <row r="213" spans="2:65" s="12" customFormat="1">
      <c r="B213" s="152"/>
      <c r="D213" s="153" t="s">
        <v>181</v>
      </c>
      <c r="E213" s="159" t="s">
        <v>1</v>
      </c>
      <c r="F213" s="154" t="s">
        <v>318</v>
      </c>
      <c r="H213" s="155">
        <v>8.0000000000000002E-3</v>
      </c>
      <c r="I213" s="156"/>
      <c r="L213" s="152"/>
      <c r="M213" s="157"/>
      <c r="T213" s="158"/>
      <c r="AT213" s="159" t="s">
        <v>181</v>
      </c>
      <c r="AU213" s="159" t="s">
        <v>84</v>
      </c>
      <c r="AV213" s="12" t="s">
        <v>84</v>
      </c>
      <c r="AW213" s="12" t="s">
        <v>32</v>
      </c>
      <c r="AX213" s="12" t="s">
        <v>21</v>
      </c>
      <c r="AY213" s="159" t="s">
        <v>145</v>
      </c>
    </row>
    <row r="214" spans="2:65" s="1" customFormat="1" ht="22.9" customHeight="1">
      <c r="B214" s="126"/>
      <c r="C214" s="127" t="s">
        <v>319</v>
      </c>
      <c r="D214" s="127" t="s">
        <v>147</v>
      </c>
      <c r="E214" s="128" t="s">
        <v>320</v>
      </c>
      <c r="F214" s="129" t="s">
        <v>321</v>
      </c>
      <c r="G214" s="130" t="s">
        <v>150</v>
      </c>
      <c r="H214" s="131">
        <v>8.0000000000000002E-3</v>
      </c>
      <c r="I214" s="132"/>
      <c r="J214" s="133">
        <f>ROUND(I214*H214,2)</f>
        <v>0</v>
      </c>
      <c r="K214" s="134"/>
      <c r="L214" s="30"/>
      <c r="M214" s="135" t="s">
        <v>1</v>
      </c>
      <c r="N214" s="136" t="s">
        <v>43</v>
      </c>
      <c r="P214" s="137">
        <f>O214*H214</f>
        <v>0</v>
      </c>
      <c r="Q214" s="137">
        <v>0</v>
      </c>
      <c r="R214" s="137">
        <f>Q214*H214</f>
        <v>0</v>
      </c>
      <c r="S214" s="137">
        <v>0</v>
      </c>
      <c r="T214" s="138">
        <f>S214*H214</f>
        <v>0</v>
      </c>
      <c r="AR214" s="139" t="s">
        <v>151</v>
      </c>
      <c r="AT214" s="139" t="s">
        <v>147</v>
      </c>
      <c r="AU214" s="139" t="s">
        <v>84</v>
      </c>
      <c r="AY214" s="15" t="s">
        <v>145</v>
      </c>
      <c r="BE214" s="140">
        <f>IF(N214="základní",J214,0)</f>
        <v>0</v>
      </c>
      <c r="BF214" s="140">
        <f>IF(N214="snížená",J214,0)</f>
        <v>0</v>
      </c>
      <c r="BG214" s="140">
        <f>IF(N214="zákl. přenesená",J214,0)</f>
        <v>0</v>
      </c>
      <c r="BH214" s="140">
        <f>IF(N214="sníž. přenesená",J214,0)</f>
        <v>0</v>
      </c>
      <c r="BI214" s="140">
        <f>IF(N214="nulová",J214,0)</f>
        <v>0</v>
      </c>
      <c r="BJ214" s="15" t="s">
        <v>21</v>
      </c>
      <c r="BK214" s="140">
        <f>ROUND(I214*H214,2)</f>
        <v>0</v>
      </c>
      <c r="BL214" s="15" t="s">
        <v>151</v>
      </c>
      <c r="BM214" s="139" t="s">
        <v>322</v>
      </c>
    </row>
    <row r="215" spans="2:65" s="1" customFormat="1" ht="22.9" customHeight="1">
      <c r="B215" s="126"/>
      <c r="C215" s="127" t="s">
        <v>323</v>
      </c>
      <c r="D215" s="127" t="s">
        <v>147</v>
      </c>
      <c r="E215" s="128" t="s">
        <v>324</v>
      </c>
      <c r="F215" s="129" t="s">
        <v>325</v>
      </c>
      <c r="G215" s="130" t="s">
        <v>187</v>
      </c>
      <c r="H215" s="131">
        <v>39</v>
      </c>
      <c r="I215" s="132"/>
      <c r="J215" s="133">
        <f>ROUND(I215*H215,2)</f>
        <v>0</v>
      </c>
      <c r="K215" s="134"/>
      <c r="L215" s="30"/>
      <c r="M215" s="135" t="s">
        <v>1</v>
      </c>
      <c r="N215" s="136" t="s">
        <v>43</v>
      </c>
      <c r="P215" s="137">
        <f>O215*H215</f>
        <v>0</v>
      </c>
      <c r="Q215" s="137">
        <v>9.6000000000000002E-4</v>
      </c>
      <c r="R215" s="137">
        <f>Q215*H215</f>
        <v>3.7440000000000001E-2</v>
      </c>
      <c r="S215" s="137">
        <v>0</v>
      </c>
      <c r="T215" s="138">
        <f>S215*H215</f>
        <v>0</v>
      </c>
      <c r="AR215" s="139" t="s">
        <v>151</v>
      </c>
      <c r="AT215" s="139" t="s">
        <v>147</v>
      </c>
      <c r="AU215" s="139" t="s">
        <v>84</v>
      </c>
      <c r="AY215" s="15" t="s">
        <v>145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5" t="s">
        <v>21</v>
      </c>
      <c r="BK215" s="140">
        <f>ROUND(I215*H215,2)</f>
        <v>0</v>
      </c>
      <c r="BL215" s="15" t="s">
        <v>151</v>
      </c>
      <c r="BM215" s="139" t="s">
        <v>326</v>
      </c>
    </row>
    <row r="216" spans="2:65" s="1" customFormat="1" ht="35.75" customHeight="1">
      <c r="B216" s="126"/>
      <c r="C216" s="141" t="s">
        <v>327</v>
      </c>
      <c r="D216" s="141" t="s">
        <v>176</v>
      </c>
      <c r="E216" s="142" t="s">
        <v>328</v>
      </c>
      <c r="F216" s="143" t="s">
        <v>329</v>
      </c>
      <c r="G216" s="144" t="s">
        <v>187</v>
      </c>
      <c r="H216" s="145">
        <v>2</v>
      </c>
      <c r="I216" s="146"/>
      <c r="J216" s="147">
        <f>ROUND(I216*H216,2)</f>
        <v>0</v>
      </c>
      <c r="K216" s="148"/>
      <c r="L216" s="149"/>
      <c r="M216" s="150" t="s">
        <v>1</v>
      </c>
      <c r="N216" s="151" t="s">
        <v>43</v>
      </c>
      <c r="P216" s="137">
        <f>O216*H216</f>
        <v>0</v>
      </c>
      <c r="Q216" s="137">
        <v>1.7149999999999999E-2</v>
      </c>
      <c r="R216" s="137">
        <f>Q216*H216</f>
        <v>3.4299999999999997E-2</v>
      </c>
      <c r="S216" s="137">
        <v>0</v>
      </c>
      <c r="T216" s="138">
        <f>S216*H216</f>
        <v>0</v>
      </c>
      <c r="AR216" s="139" t="s">
        <v>175</v>
      </c>
      <c r="AT216" s="139" t="s">
        <v>176</v>
      </c>
      <c r="AU216" s="139" t="s">
        <v>84</v>
      </c>
      <c r="AY216" s="15" t="s">
        <v>145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5" t="s">
        <v>21</v>
      </c>
      <c r="BK216" s="140">
        <f>ROUND(I216*H216,2)</f>
        <v>0</v>
      </c>
      <c r="BL216" s="15" t="s">
        <v>151</v>
      </c>
      <c r="BM216" s="139" t="s">
        <v>330</v>
      </c>
    </row>
    <row r="217" spans="2:65" s="1" customFormat="1" ht="35.75" customHeight="1">
      <c r="B217" s="126"/>
      <c r="C217" s="141" t="s">
        <v>331</v>
      </c>
      <c r="D217" s="141" t="s">
        <v>176</v>
      </c>
      <c r="E217" s="142" t="s">
        <v>332</v>
      </c>
      <c r="F217" s="143" t="s">
        <v>333</v>
      </c>
      <c r="G217" s="144" t="s">
        <v>187</v>
      </c>
      <c r="H217" s="145">
        <v>22</v>
      </c>
      <c r="I217" s="146"/>
      <c r="J217" s="147">
        <f>ROUND(I217*H217,2)</f>
        <v>0</v>
      </c>
      <c r="K217" s="148"/>
      <c r="L217" s="149"/>
      <c r="M217" s="150" t="s">
        <v>1</v>
      </c>
      <c r="N217" s="151" t="s">
        <v>43</v>
      </c>
      <c r="P217" s="137">
        <f>O217*H217</f>
        <v>0</v>
      </c>
      <c r="Q217" s="137">
        <v>1.753E-2</v>
      </c>
      <c r="R217" s="137">
        <f>Q217*H217</f>
        <v>0.38566</v>
      </c>
      <c r="S217" s="137">
        <v>0</v>
      </c>
      <c r="T217" s="138">
        <f>S217*H217</f>
        <v>0</v>
      </c>
      <c r="AR217" s="139" t="s">
        <v>175</v>
      </c>
      <c r="AT217" s="139" t="s">
        <v>176</v>
      </c>
      <c r="AU217" s="139" t="s">
        <v>84</v>
      </c>
      <c r="AY217" s="15" t="s">
        <v>145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5" t="s">
        <v>21</v>
      </c>
      <c r="BK217" s="140">
        <f>ROUND(I217*H217,2)</f>
        <v>0</v>
      </c>
      <c r="BL217" s="15" t="s">
        <v>151</v>
      </c>
      <c r="BM217" s="139" t="s">
        <v>334</v>
      </c>
    </row>
    <row r="218" spans="2:65" s="1" customFormat="1" ht="35.75" customHeight="1">
      <c r="B218" s="126"/>
      <c r="C218" s="141" t="s">
        <v>335</v>
      </c>
      <c r="D218" s="141" t="s">
        <v>176</v>
      </c>
      <c r="E218" s="142" t="s">
        <v>336</v>
      </c>
      <c r="F218" s="143" t="s">
        <v>337</v>
      </c>
      <c r="G218" s="144" t="s">
        <v>187</v>
      </c>
      <c r="H218" s="145">
        <v>16</v>
      </c>
      <c r="I218" s="146"/>
      <c r="J218" s="147">
        <f>ROUND(I218*H218,2)</f>
        <v>0</v>
      </c>
      <c r="K218" s="148"/>
      <c r="L218" s="149"/>
      <c r="M218" s="150" t="s">
        <v>1</v>
      </c>
      <c r="N218" s="151" t="s">
        <v>43</v>
      </c>
      <c r="P218" s="137">
        <f>O218*H218</f>
        <v>0</v>
      </c>
      <c r="Q218" s="137">
        <v>1.7930000000000001E-2</v>
      </c>
      <c r="R218" s="137">
        <f>Q218*H218</f>
        <v>0.28688000000000002</v>
      </c>
      <c r="S218" s="137">
        <v>0</v>
      </c>
      <c r="T218" s="138">
        <f>S218*H218</f>
        <v>0</v>
      </c>
      <c r="AR218" s="139" t="s">
        <v>175</v>
      </c>
      <c r="AT218" s="139" t="s">
        <v>176</v>
      </c>
      <c r="AU218" s="139" t="s">
        <v>84</v>
      </c>
      <c r="AY218" s="15" t="s">
        <v>145</v>
      </c>
      <c r="BE218" s="140">
        <f>IF(N218="základní",J218,0)</f>
        <v>0</v>
      </c>
      <c r="BF218" s="140">
        <f>IF(N218="snížená",J218,0)</f>
        <v>0</v>
      </c>
      <c r="BG218" s="140">
        <f>IF(N218="zákl. přenesená",J218,0)</f>
        <v>0</v>
      </c>
      <c r="BH218" s="140">
        <f>IF(N218="sníž. přenesená",J218,0)</f>
        <v>0</v>
      </c>
      <c r="BI218" s="140">
        <f>IF(N218="nulová",J218,0)</f>
        <v>0</v>
      </c>
      <c r="BJ218" s="15" t="s">
        <v>21</v>
      </c>
      <c r="BK218" s="140">
        <f>ROUND(I218*H218,2)</f>
        <v>0</v>
      </c>
      <c r="BL218" s="15" t="s">
        <v>151</v>
      </c>
      <c r="BM218" s="139" t="s">
        <v>338</v>
      </c>
    </row>
    <row r="219" spans="2:65" s="11" customFormat="1" ht="22.75" customHeight="1">
      <c r="B219" s="114"/>
      <c r="D219" s="115" t="s">
        <v>77</v>
      </c>
      <c r="E219" s="124" t="s">
        <v>184</v>
      </c>
      <c r="F219" s="124" t="s">
        <v>339</v>
      </c>
      <c r="I219" s="117"/>
      <c r="J219" s="125">
        <f>BK219</f>
        <v>0</v>
      </c>
      <c r="L219" s="114"/>
      <c r="M219" s="119"/>
      <c r="P219" s="120">
        <f>SUM(P220:P252)</f>
        <v>0</v>
      </c>
      <c r="R219" s="120">
        <f>SUM(R220:R252)</f>
        <v>0.591673</v>
      </c>
      <c r="T219" s="121">
        <f>SUM(T220:T252)</f>
        <v>163.78160000000005</v>
      </c>
      <c r="AR219" s="115" t="s">
        <v>21</v>
      </c>
      <c r="AT219" s="122" t="s">
        <v>77</v>
      </c>
      <c r="AU219" s="122" t="s">
        <v>21</v>
      </c>
      <c r="AY219" s="115" t="s">
        <v>145</v>
      </c>
      <c r="BK219" s="123">
        <f>SUM(BK220:BK252)</f>
        <v>0</v>
      </c>
    </row>
    <row r="220" spans="2:65" s="1" customFormat="1" ht="35.75" customHeight="1">
      <c r="B220" s="126"/>
      <c r="C220" s="127" t="s">
        <v>340</v>
      </c>
      <c r="D220" s="127" t="s">
        <v>147</v>
      </c>
      <c r="E220" s="128" t="s">
        <v>341</v>
      </c>
      <c r="F220" s="129" t="s">
        <v>342</v>
      </c>
      <c r="G220" s="130" t="s">
        <v>150</v>
      </c>
      <c r="H220" s="131">
        <v>229.5</v>
      </c>
      <c r="I220" s="132"/>
      <c r="J220" s="133">
        <f>ROUND(I220*H220,2)</f>
        <v>0</v>
      </c>
      <c r="K220" s="134"/>
      <c r="L220" s="30"/>
      <c r="M220" s="135" t="s">
        <v>1</v>
      </c>
      <c r="N220" s="136" t="s">
        <v>43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8">
        <f>S220*H220</f>
        <v>0</v>
      </c>
      <c r="AR220" s="139" t="s">
        <v>151</v>
      </c>
      <c r="AT220" s="139" t="s">
        <v>147</v>
      </c>
      <c r="AU220" s="139" t="s">
        <v>84</v>
      </c>
      <c r="AY220" s="15" t="s">
        <v>145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5" t="s">
        <v>21</v>
      </c>
      <c r="BK220" s="140">
        <f>ROUND(I220*H220,2)</f>
        <v>0</v>
      </c>
      <c r="BL220" s="15" t="s">
        <v>151</v>
      </c>
      <c r="BM220" s="139" t="s">
        <v>343</v>
      </c>
    </row>
    <row r="221" spans="2:65" s="1" customFormat="1" ht="22.9" customHeight="1">
      <c r="B221" s="126"/>
      <c r="C221" s="127" t="s">
        <v>344</v>
      </c>
      <c r="D221" s="127" t="s">
        <v>147</v>
      </c>
      <c r="E221" s="128" t="s">
        <v>345</v>
      </c>
      <c r="F221" s="129" t="s">
        <v>346</v>
      </c>
      <c r="G221" s="130" t="s">
        <v>192</v>
      </c>
      <c r="H221" s="131">
        <v>229.5</v>
      </c>
      <c r="I221" s="132"/>
      <c r="J221" s="133">
        <f>ROUND(I221*H221,2)</f>
        <v>0</v>
      </c>
      <c r="K221" s="134"/>
      <c r="L221" s="30"/>
      <c r="M221" s="135" t="s">
        <v>1</v>
      </c>
      <c r="N221" s="136" t="s">
        <v>43</v>
      </c>
      <c r="P221" s="137">
        <f>O221*H221</f>
        <v>0</v>
      </c>
      <c r="Q221" s="137">
        <v>1.2999999999999999E-4</v>
      </c>
      <c r="R221" s="137">
        <f>Q221*H221</f>
        <v>2.9834999999999997E-2</v>
      </c>
      <c r="S221" s="137">
        <v>0</v>
      </c>
      <c r="T221" s="138">
        <f>S221*H221</f>
        <v>0</v>
      </c>
      <c r="AR221" s="139" t="s">
        <v>151</v>
      </c>
      <c r="AT221" s="139" t="s">
        <v>147</v>
      </c>
      <c r="AU221" s="139" t="s">
        <v>84</v>
      </c>
      <c r="AY221" s="15" t="s">
        <v>145</v>
      </c>
      <c r="BE221" s="140">
        <f>IF(N221="základní",J221,0)</f>
        <v>0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5" t="s">
        <v>21</v>
      </c>
      <c r="BK221" s="140">
        <f>ROUND(I221*H221,2)</f>
        <v>0</v>
      </c>
      <c r="BL221" s="15" t="s">
        <v>151</v>
      </c>
      <c r="BM221" s="139" t="s">
        <v>347</v>
      </c>
    </row>
    <row r="222" spans="2:65" s="12" customFormat="1">
      <c r="B222" s="152"/>
      <c r="D222" s="153" t="s">
        <v>181</v>
      </c>
      <c r="E222" s="159" t="s">
        <v>1</v>
      </c>
      <c r="F222" s="154" t="s">
        <v>348</v>
      </c>
      <c r="H222" s="155">
        <v>229.5</v>
      </c>
      <c r="I222" s="156"/>
      <c r="L222" s="152"/>
      <c r="M222" s="157"/>
      <c r="T222" s="158"/>
      <c r="AT222" s="159" t="s">
        <v>181</v>
      </c>
      <c r="AU222" s="159" t="s">
        <v>84</v>
      </c>
      <c r="AV222" s="12" t="s">
        <v>84</v>
      </c>
      <c r="AW222" s="12" t="s">
        <v>32</v>
      </c>
      <c r="AX222" s="12" t="s">
        <v>21</v>
      </c>
      <c r="AY222" s="159" t="s">
        <v>145</v>
      </c>
    </row>
    <row r="223" spans="2:65" s="1" customFormat="1" ht="22.9" customHeight="1">
      <c r="B223" s="126"/>
      <c r="C223" s="127" t="s">
        <v>349</v>
      </c>
      <c r="D223" s="127" t="s">
        <v>147</v>
      </c>
      <c r="E223" s="128" t="s">
        <v>350</v>
      </c>
      <c r="F223" s="129" t="s">
        <v>351</v>
      </c>
      <c r="G223" s="130" t="s">
        <v>192</v>
      </c>
      <c r="H223" s="131">
        <v>826.2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43</v>
      </c>
      <c r="P223" s="137">
        <f>O223*H223</f>
        <v>0</v>
      </c>
      <c r="Q223" s="137">
        <v>4.0000000000000003E-5</v>
      </c>
      <c r="R223" s="137">
        <f>Q223*H223</f>
        <v>3.3048000000000008E-2</v>
      </c>
      <c r="S223" s="137">
        <v>0</v>
      </c>
      <c r="T223" s="138">
        <f>S223*H223</f>
        <v>0</v>
      </c>
      <c r="AR223" s="139" t="s">
        <v>151</v>
      </c>
      <c r="AT223" s="139" t="s">
        <v>147</v>
      </c>
      <c r="AU223" s="139" t="s">
        <v>84</v>
      </c>
      <c r="AY223" s="15" t="s">
        <v>145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5" t="s">
        <v>21</v>
      </c>
      <c r="BK223" s="140">
        <f>ROUND(I223*H223,2)</f>
        <v>0</v>
      </c>
      <c r="BL223" s="15" t="s">
        <v>151</v>
      </c>
      <c r="BM223" s="139" t="s">
        <v>352</v>
      </c>
    </row>
    <row r="224" spans="2:65" s="12" customFormat="1">
      <c r="B224" s="152"/>
      <c r="D224" s="153" t="s">
        <v>181</v>
      </c>
      <c r="E224" s="159" t="s">
        <v>1</v>
      </c>
      <c r="F224" s="154" t="s">
        <v>353</v>
      </c>
      <c r="H224" s="155">
        <v>826.2</v>
      </c>
      <c r="I224" s="156"/>
      <c r="L224" s="152"/>
      <c r="M224" s="157"/>
      <c r="T224" s="158"/>
      <c r="AT224" s="159" t="s">
        <v>181</v>
      </c>
      <c r="AU224" s="159" t="s">
        <v>84</v>
      </c>
      <c r="AV224" s="12" t="s">
        <v>84</v>
      </c>
      <c r="AW224" s="12" t="s">
        <v>32</v>
      </c>
      <c r="AX224" s="12" t="s">
        <v>21</v>
      </c>
      <c r="AY224" s="159" t="s">
        <v>145</v>
      </c>
    </row>
    <row r="225" spans="2:65" s="1" customFormat="1" ht="13.9" customHeight="1">
      <c r="B225" s="126"/>
      <c r="C225" s="127" t="s">
        <v>354</v>
      </c>
      <c r="D225" s="127" t="s">
        <v>147</v>
      </c>
      <c r="E225" s="128" t="s">
        <v>355</v>
      </c>
      <c r="F225" s="129" t="s">
        <v>356</v>
      </c>
      <c r="G225" s="130" t="s">
        <v>192</v>
      </c>
      <c r="H225" s="131">
        <v>3620</v>
      </c>
      <c r="I225" s="132"/>
      <c r="J225" s="133">
        <f>ROUND(I225*H225,2)</f>
        <v>0</v>
      </c>
      <c r="K225" s="134"/>
      <c r="L225" s="30"/>
      <c r="M225" s="135" t="s">
        <v>1</v>
      </c>
      <c r="N225" s="136" t="s">
        <v>43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AR225" s="139" t="s">
        <v>151</v>
      </c>
      <c r="AT225" s="139" t="s">
        <v>147</v>
      </c>
      <c r="AU225" s="139" t="s">
        <v>84</v>
      </c>
      <c r="AY225" s="15" t="s">
        <v>145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5" t="s">
        <v>21</v>
      </c>
      <c r="BK225" s="140">
        <f>ROUND(I225*H225,2)</f>
        <v>0</v>
      </c>
      <c r="BL225" s="15" t="s">
        <v>151</v>
      </c>
      <c r="BM225" s="139" t="s">
        <v>357</v>
      </c>
    </row>
    <row r="226" spans="2:65" s="12" customFormat="1">
      <c r="B226" s="152"/>
      <c r="D226" s="153" t="s">
        <v>181</v>
      </c>
      <c r="E226" s="159" t="s">
        <v>1</v>
      </c>
      <c r="F226" s="154" t="s">
        <v>358</v>
      </c>
      <c r="H226" s="155">
        <v>3620</v>
      </c>
      <c r="I226" s="156"/>
      <c r="L226" s="152"/>
      <c r="M226" s="157"/>
      <c r="T226" s="158"/>
      <c r="AT226" s="159" t="s">
        <v>181</v>
      </c>
      <c r="AU226" s="159" t="s">
        <v>84</v>
      </c>
      <c r="AV226" s="12" t="s">
        <v>84</v>
      </c>
      <c r="AW226" s="12" t="s">
        <v>32</v>
      </c>
      <c r="AX226" s="12" t="s">
        <v>21</v>
      </c>
      <c r="AY226" s="159" t="s">
        <v>145</v>
      </c>
    </row>
    <row r="227" spans="2:65" s="1" customFormat="1" ht="22.9" customHeight="1">
      <c r="B227" s="126"/>
      <c r="C227" s="127" t="s">
        <v>359</v>
      </c>
      <c r="D227" s="127" t="s">
        <v>147</v>
      </c>
      <c r="E227" s="128" t="s">
        <v>360</v>
      </c>
      <c r="F227" s="129" t="s">
        <v>361</v>
      </c>
      <c r="G227" s="130" t="s">
        <v>150</v>
      </c>
      <c r="H227" s="131">
        <v>24.4</v>
      </c>
      <c r="I227" s="132"/>
      <c r="J227" s="133">
        <f>ROUND(I227*H227,2)</f>
        <v>0</v>
      </c>
      <c r="K227" s="134"/>
      <c r="L227" s="30"/>
      <c r="M227" s="135" t="s">
        <v>1</v>
      </c>
      <c r="N227" s="136" t="s">
        <v>43</v>
      </c>
      <c r="P227" s="137">
        <f>O227*H227</f>
        <v>0</v>
      </c>
      <c r="Q227" s="137">
        <v>0</v>
      </c>
      <c r="R227" s="137">
        <f>Q227*H227</f>
        <v>0</v>
      </c>
      <c r="S227" s="137">
        <v>2.5</v>
      </c>
      <c r="T227" s="138">
        <f>S227*H227</f>
        <v>61</v>
      </c>
      <c r="AR227" s="139" t="s">
        <v>151</v>
      </c>
      <c r="AT227" s="139" t="s">
        <v>147</v>
      </c>
      <c r="AU227" s="139" t="s">
        <v>84</v>
      </c>
      <c r="AY227" s="15" t="s">
        <v>145</v>
      </c>
      <c r="BE227" s="140">
        <f>IF(N227="základní",J227,0)</f>
        <v>0</v>
      </c>
      <c r="BF227" s="140">
        <f>IF(N227="snížená",J227,0)</f>
        <v>0</v>
      </c>
      <c r="BG227" s="140">
        <f>IF(N227="zákl. přenesená",J227,0)</f>
        <v>0</v>
      </c>
      <c r="BH227" s="140">
        <f>IF(N227="sníž. přenesená",J227,0)</f>
        <v>0</v>
      </c>
      <c r="BI227" s="140">
        <f>IF(N227="nulová",J227,0)</f>
        <v>0</v>
      </c>
      <c r="BJ227" s="15" t="s">
        <v>21</v>
      </c>
      <c r="BK227" s="140">
        <f>ROUND(I227*H227,2)</f>
        <v>0</v>
      </c>
      <c r="BL227" s="15" t="s">
        <v>151</v>
      </c>
      <c r="BM227" s="139" t="s">
        <v>362</v>
      </c>
    </row>
    <row r="228" spans="2:65" s="1" customFormat="1" ht="22.9" customHeight="1">
      <c r="B228" s="126"/>
      <c r="C228" s="127" t="s">
        <v>363</v>
      </c>
      <c r="D228" s="127" t="s">
        <v>147</v>
      </c>
      <c r="E228" s="128" t="s">
        <v>364</v>
      </c>
      <c r="F228" s="129" t="s">
        <v>365</v>
      </c>
      <c r="G228" s="130" t="s">
        <v>150</v>
      </c>
      <c r="H228" s="131">
        <v>27.44</v>
      </c>
      <c r="I228" s="132"/>
      <c r="J228" s="133">
        <f>ROUND(I228*H228,2)</f>
        <v>0</v>
      </c>
      <c r="K228" s="134"/>
      <c r="L228" s="30"/>
      <c r="M228" s="135" t="s">
        <v>1</v>
      </c>
      <c r="N228" s="136" t="s">
        <v>43</v>
      </c>
      <c r="P228" s="137">
        <f>O228*H228</f>
        <v>0</v>
      </c>
      <c r="Q228" s="137">
        <v>0</v>
      </c>
      <c r="R228" s="137">
        <f>Q228*H228</f>
        <v>0</v>
      </c>
      <c r="S228" s="137">
        <v>1.95</v>
      </c>
      <c r="T228" s="138">
        <f>S228*H228</f>
        <v>53.508000000000003</v>
      </c>
      <c r="AR228" s="139" t="s">
        <v>151</v>
      </c>
      <c r="AT228" s="139" t="s">
        <v>147</v>
      </c>
      <c r="AU228" s="139" t="s">
        <v>84</v>
      </c>
      <c r="AY228" s="15" t="s">
        <v>145</v>
      </c>
      <c r="BE228" s="140">
        <f>IF(N228="základní",J228,0)</f>
        <v>0</v>
      </c>
      <c r="BF228" s="140">
        <f>IF(N228="snížená",J228,0)</f>
        <v>0</v>
      </c>
      <c r="BG228" s="140">
        <f>IF(N228="zákl. přenesená",J228,0)</f>
        <v>0</v>
      </c>
      <c r="BH228" s="140">
        <f>IF(N228="sníž. přenesená",J228,0)</f>
        <v>0</v>
      </c>
      <c r="BI228" s="140">
        <f>IF(N228="nulová",J228,0)</f>
        <v>0</v>
      </c>
      <c r="BJ228" s="15" t="s">
        <v>21</v>
      </c>
      <c r="BK228" s="140">
        <f>ROUND(I228*H228,2)</f>
        <v>0</v>
      </c>
      <c r="BL228" s="15" t="s">
        <v>151</v>
      </c>
      <c r="BM228" s="139" t="s">
        <v>366</v>
      </c>
    </row>
    <row r="229" spans="2:65" s="12" customFormat="1">
      <c r="B229" s="152"/>
      <c r="D229" s="153" t="s">
        <v>181</v>
      </c>
      <c r="E229" s="159" t="s">
        <v>1</v>
      </c>
      <c r="F229" s="154" t="s">
        <v>367</v>
      </c>
      <c r="H229" s="155">
        <v>27.44</v>
      </c>
      <c r="I229" s="156"/>
      <c r="L229" s="152"/>
      <c r="M229" s="157"/>
      <c r="T229" s="158"/>
      <c r="AT229" s="159" t="s">
        <v>181</v>
      </c>
      <c r="AU229" s="159" t="s">
        <v>84</v>
      </c>
      <c r="AV229" s="12" t="s">
        <v>84</v>
      </c>
      <c r="AW229" s="12" t="s">
        <v>32</v>
      </c>
      <c r="AX229" s="12" t="s">
        <v>21</v>
      </c>
      <c r="AY229" s="159" t="s">
        <v>145</v>
      </c>
    </row>
    <row r="230" spans="2:65" s="1" customFormat="1" ht="22.9" customHeight="1">
      <c r="B230" s="126"/>
      <c r="C230" s="127" t="s">
        <v>368</v>
      </c>
      <c r="D230" s="127" t="s">
        <v>147</v>
      </c>
      <c r="E230" s="128" t="s">
        <v>369</v>
      </c>
      <c r="F230" s="129" t="s">
        <v>370</v>
      </c>
      <c r="G230" s="130" t="s">
        <v>150</v>
      </c>
      <c r="H230" s="131">
        <v>8.0000000000000002E-3</v>
      </c>
      <c r="I230" s="132"/>
      <c r="J230" s="133">
        <f>ROUND(I230*H230,2)</f>
        <v>0</v>
      </c>
      <c r="K230" s="134"/>
      <c r="L230" s="30"/>
      <c r="M230" s="135" t="s">
        <v>1</v>
      </c>
      <c r="N230" s="136" t="s">
        <v>43</v>
      </c>
      <c r="P230" s="137">
        <f>O230*H230</f>
        <v>0</v>
      </c>
      <c r="Q230" s="137">
        <v>0</v>
      </c>
      <c r="R230" s="137">
        <f>Q230*H230</f>
        <v>0</v>
      </c>
      <c r="S230" s="137">
        <v>2.2000000000000002</v>
      </c>
      <c r="T230" s="138">
        <f>S230*H230</f>
        <v>1.7600000000000001E-2</v>
      </c>
      <c r="AR230" s="139" t="s">
        <v>151</v>
      </c>
      <c r="AT230" s="139" t="s">
        <v>147</v>
      </c>
      <c r="AU230" s="139" t="s">
        <v>84</v>
      </c>
      <c r="AY230" s="15" t="s">
        <v>145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5" t="s">
        <v>21</v>
      </c>
      <c r="BK230" s="140">
        <f>ROUND(I230*H230,2)</f>
        <v>0</v>
      </c>
      <c r="BL230" s="15" t="s">
        <v>151</v>
      </c>
      <c r="BM230" s="139" t="s">
        <v>371</v>
      </c>
    </row>
    <row r="231" spans="2:65" s="1" customFormat="1" ht="13.9" customHeight="1">
      <c r="B231" s="126"/>
      <c r="C231" s="127" t="s">
        <v>372</v>
      </c>
      <c r="D231" s="127" t="s">
        <v>147</v>
      </c>
      <c r="E231" s="128" t="s">
        <v>373</v>
      </c>
      <c r="F231" s="129" t="s">
        <v>374</v>
      </c>
      <c r="G231" s="130" t="s">
        <v>187</v>
      </c>
      <c r="H231" s="131">
        <v>37</v>
      </c>
      <c r="I231" s="132"/>
      <c r="J231" s="133">
        <f>ROUND(I231*H231,2)</f>
        <v>0</v>
      </c>
      <c r="K231" s="134"/>
      <c r="L231" s="30"/>
      <c r="M231" s="135" t="s">
        <v>1</v>
      </c>
      <c r="N231" s="136" t="s">
        <v>43</v>
      </c>
      <c r="P231" s="137">
        <f>O231*H231</f>
        <v>0</v>
      </c>
      <c r="Q231" s="137">
        <v>1.1999999999999999E-3</v>
      </c>
      <c r="R231" s="137">
        <f>Q231*H231</f>
        <v>4.4399999999999995E-2</v>
      </c>
      <c r="S231" s="137">
        <v>8.7999999999999995E-2</v>
      </c>
      <c r="T231" s="138">
        <f>S231*H231</f>
        <v>3.2559999999999998</v>
      </c>
      <c r="AR231" s="139" t="s">
        <v>151</v>
      </c>
      <c r="AT231" s="139" t="s">
        <v>147</v>
      </c>
      <c r="AU231" s="139" t="s">
        <v>84</v>
      </c>
      <c r="AY231" s="15" t="s">
        <v>145</v>
      </c>
      <c r="BE231" s="140">
        <f>IF(N231="základní",J231,0)</f>
        <v>0</v>
      </c>
      <c r="BF231" s="140">
        <f>IF(N231="snížená",J231,0)</f>
        <v>0</v>
      </c>
      <c r="BG231" s="140">
        <f>IF(N231="zákl. přenesená",J231,0)</f>
        <v>0</v>
      </c>
      <c r="BH231" s="140">
        <f>IF(N231="sníž. přenesená",J231,0)</f>
        <v>0</v>
      </c>
      <c r="BI231" s="140">
        <f>IF(N231="nulová",J231,0)</f>
        <v>0</v>
      </c>
      <c r="BJ231" s="15" t="s">
        <v>21</v>
      </c>
      <c r="BK231" s="140">
        <f>ROUND(I231*H231,2)</f>
        <v>0</v>
      </c>
      <c r="BL231" s="15" t="s">
        <v>151</v>
      </c>
      <c r="BM231" s="139" t="s">
        <v>375</v>
      </c>
    </row>
    <row r="232" spans="2:65" s="1" customFormat="1" ht="13.9" customHeight="1">
      <c r="B232" s="126"/>
      <c r="C232" s="127" t="s">
        <v>376</v>
      </c>
      <c r="D232" s="127" t="s">
        <v>147</v>
      </c>
      <c r="E232" s="128" t="s">
        <v>377</v>
      </c>
      <c r="F232" s="129" t="s">
        <v>378</v>
      </c>
      <c r="G232" s="130" t="s">
        <v>306</v>
      </c>
      <c r="H232" s="131">
        <v>359</v>
      </c>
      <c r="I232" s="132"/>
      <c r="J232" s="133">
        <f>ROUND(I232*H232,2)</f>
        <v>0</v>
      </c>
      <c r="K232" s="134"/>
      <c r="L232" s="30"/>
      <c r="M232" s="135" t="s">
        <v>1</v>
      </c>
      <c r="N232" s="136" t="s">
        <v>43</v>
      </c>
      <c r="P232" s="137">
        <f>O232*H232</f>
        <v>0</v>
      </c>
      <c r="Q232" s="137">
        <v>3.8999999999999999E-4</v>
      </c>
      <c r="R232" s="137">
        <f>Q232*H232</f>
        <v>0.14001</v>
      </c>
      <c r="S232" s="137">
        <v>1.2999999999999999E-2</v>
      </c>
      <c r="T232" s="138">
        <f>S232*H232</f>
        <v>4.6669999999999998</v>
      </c>
      <c r="AR232" s="139" t="s">
        <v>151</v>
      </c>
      <c r="AT232" s="139" t="s">
        <v>147</v>
      </c>
      <c r="AU232" s="139" t="s">
        <v>84</v>
      </c>
      <c r="AY232" s="15" t="s">
        <v>145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5" t="s">
        <v>21</v>
      </c>
      <c r="BK232" s="140">
        <f>ROUND(I232*H232,2)</f>
        <v>0</v>
      </c>
      <c r="BL232" s="15" t="s">
        <v>151</v>
      </c>
      <c r="BM232" s="139" t="s">
        <v>379</v>
      </c>
    </row>
    <row r="233" spans="2:65" s="12" customFormat="1">
      <c r="B233" s="152"/>
      <c r="D233" s="153" t="s">
        <v>181</v>
      </c>
      <c r="E233" s="159" t="s">
        <v>1</v>
      </c>
      <c r="F233" s="154" t="s">
        <v>380</v>
      </c>
      <c r="H233" s="155">
        <v>359</v>
      </c>
      <c r="I233" s="156"/>
      <c r="L233" s="152"/>
      <c r="M233" s="157"/>
      <c r="T233" s="158"/>
      <c r="AT233" s="159" t="s">
        <v>181</v>
      </c>
      <c r="AU233" s="159" t="s">
        <v>84</v>
      </c>
      <c r="AV233" s="12" t="s">
        <v>84</v>
      </c>
      <c r="AW233" s="12" t="s">
        <v>32</v>
      </c>
      <c r="AX233" s="12" t="s">
        <v>21</v>
      </c>
      <c r="AY233" s="159" t="s">
        <v>145</v>
      </c>
    </row>
    <row r="234" spans="2:65" s="1" customFormat="1" ht="13.9" customHeight="1">
      <c r="B234" s="126"/>
      <c r="C234" s="127" t="s">
        <v>381</v>
      </c>
      <c r="D234" s="127" t="s">
        <v>147</v>
      </c>
      <c r="E234" s="128" t="s">
        <v>382</v>
      </c>
      <c r="F234" s="129" t="s">
        <v>383</v>
      </c>
      <c r="G234" s="130" t="s">
        <v>306</v>
      </c>
      <c r="H234" s="131">
        <v>81</v>
      </c>
      <c r="I234" s="132"/>
      <c r="J234" s="133">
        <f>ROUND(I234*H234,2)</f>
        <v>0</v>
      </c>
      <c r="K234" s="134"/>
      <c r="L234" s="30"/>
      <c r="M234" s="135" t="s">
        <v>1</v>
      </c>
      <c r="N234" s="136" t="s">
        <v>43</v>
      </c>
      <c r="P234" s="137">
        <f>O234*H234</f>
        <v>0</v>
      </c>
      <c r="Q234" s="137">
        <v>5.9999999999999995E-4</v>
      </c>
      <c r="R234" s="137">
        <f>Q234*H234</f>
        <v>4.8599999999999997E-2</v>
      </c>
      <c r="S234" s="137">
        <v>3.6999999999999998E-2</v>
      </c>
      <c r="T234" s="138">
        <f>S234*H234</f>
        <v>2.9969999999999999</v>
      </c>
      <c r="AR234" s="139" t="s">
        <v>151</v>
      </c>
      <c r="AT234" s="139" t="s">
        <v>147</v>
      </c>
      <c r="AU234" s="139" t="s">
        <v>84</v>
      </c>
      <c r="AY234" s="15" t="s">
        <v>145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5" t="s">
        <v>21</v>
      </c>
      <c r="BK234" s="140">
        <f>ROUND(I234*H234,2)</f>
        <v>0</v>
      </c>
      <c r="BL234" s="15" t="s">
        <v>151</v>
      </c>
      <c r="BM234" s="139" t="s">
        <v>384</v>
      </c>
    </row>
    <row r="235" spans="2:65" s="1" customFormat="1" ht="13.9" customHeight="1">
      <c r="B235" s="126"/>
      <c r="C235" s="127" t="s">
        <v>385</v>
      </c>
      <c r="D235" s="127" t="s">
        <v>147</v>
      </c>
      <c r="E235" s="128" t="s">
        <v>386</v>
      </c>
      <c r="F235" s="129" t="s">
        <v>387</v>
      </c>
      <c r="G235" s="130" t="s">
        <v>306</v>
      </c>
      <c r="H235" s="131">
        <v>67</v>
      </c>
      <c r="I235" s="132"/>
      <c r="J235" s="133">
        <f>ROUND(I235*H235,2)</f>
        <v>0</v>
      </c>
      <c r="K235" s="134"/>
      <c r="L235" s="30"/>
      <c r="M235" s="135" t="s">
        <v>1</v>
      </c>
      <c r="N235" s="136" t="s">
        <v>43</v>
      </c>
      <c r="P235" s="137">
        <f>O235*H235</f>
        <v>0</v>
      </c>
      <c r="Q235" s="137">
        <v>5.9999999999999995E-4</v>
      </c>
      <c r="R235" s="137">
        <f>Q235*H235</f>
        <v>4.02E-2</v>
      </c>
      <c r="S235" s="137">
        <v>6.3E-2</v>
      </c>
      <c r="T235" s="138">
        <f>S235*H235</f>
        <v>4.2210000000000001</v>
      </c>
      <c r="AR235" s="139" t="s">
        <v>151</v>
      </c>
      <c r="AT235" s="139" t="s">
        <v>147</v>
      </c>
      <c r="AU235" s="139" t="s">
        <v>84</v>
      </c>
      <c r="AY235" s="15" t="s">
        <v>145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5" t="s">
        <v>21</v>
      </c>
      <c r="BK235" s="140">
        <f>ROUND(I235*H235,2)</f>
        <v>0</v>
      </c>
      <c r="BL235" s="15" t="s">
        <v>151</v>
      </c>
      <c r="BM235" s="139" t="s">
        <v>388</v>
      </c>
    </row>
    <row r="236" spans="2:65" s="1" customFormat="1" ht="22.9" customHeight="1">
      <c r="B236" s="126"/>
      <c r="C236" s="127" t="s">
        <v>389</v>
      </c>
      <c r="D236" s="127" t="s">
        <v>147</v>
      </c>
      <c r="E236" s="128" t="s">
        <v>390</v>
      </c>
      <c r="F236" s="129" t="s">
        <v>391</v>
      </c>
      <c r="G236" s="130" t="s">
        <v>187</v>
      </c>
      <c r="H236" s="131">
        <v>62</v>
      </c>
      <c r="I236" s="132"/>
      <c r="J236" s="133">
        <f>ROUND(I236*H236,2)</f>
        <v>0</v>
      </c>
      <c r="K236" s="134"/>
      <c r="L236" s="30"/>
      <c r="M236" s="135" t="s">
        <v>1</v>
      </c>
      <c r="N236" s="136" t="s">
        <v>43</v>
      </c>
      <c r="P236" s="137">
        <f>O236*H236</f>
        <v>0</v>
      </c>
      <c r="Q236" s="137">
        <v>0</v>
      </c>
      <c r="R236" s="137">
        <f>Q236*H236</f>
        <v>0</v>
      </c>
      <c r="S236" s="137">
        <v>0.13800000000000001</v>
      </c>
      <c r="T236" s="138">
        <f>S236*H236</f>
        <v>8.5560000000000009</v>
      </c>
      <c r="AR236" s="139" t="s">
        <v>151</v>
      </c>
      <c r="AT236" s="139" t="s">
        <v>147</v>
      </c>
      <c r="AU236" s="139" t="s">
        <v>84</v>
      </c>
      <c r="AY236" s="15" t="s">
        <v>145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5" t="s">
        <v>21</v>
      </c>
      <c r="BK236" s="140">
        <f>ROUND(I236*H236,2)</f>
        <v>0</v>
      </c>
      <c r="BL236" s="15" t="s">
        <v>151</v>
      </c>
      <c r="BM236" s="139" t="s">
        <v>392</v>
      </c>
    </row>
    <row r="237" spans="2:65" s="1" customFormat="1" ht="22.9" customHeight="1">
      <c r="B237" s="126"/>
      <c r="C237" s="127" t="s">
        <v>393</v>
      </c>
      <c r="D237" s="127" t="s">
        <v>147</v>
      </c>
      <c r="E237" s="128" t="s">
        <v>394</v>
      </c>
      <c r="F237" s="129" t="s">
        <v>395</v>
      </c>
      <c r="G237" s="130" t="s">
        <v>187</v>
      </c>
      <c r="H237" s="131">
        <v>42</v>
      </c>
      <c r="I237" s="132"/>
      <c r="J237" s="133">
        <f>ROUND(I237*H237,2)</f>
        <v>0</v>
      </c>
      <c r="K237" s="134"/>
      <c r="L237" s="30"/>
      <c r="M237" s="135" t="s">
        <v>1</v>
      </c>
      <c r="N237" s="136" t="s">
        <v>43</v>
      </c>
      <c r="P237" s="137">
        <f>O237*H237</f>
        <v>0</v>
      </c>
      <c r="Q237" s="137">
        <v>0</v>
      </c>
      <c r="R237" s="137">
        <f>Q237*H237</f>
        <v>0</v>
      </c>
      <c r="S237" s="137">
        <v>7.4999999999999997E-2</v>
      </c>
      <c r="T237" s="138">
        <f>S237*H237</f>
        <v>3.15</v>
      </c>
      <c r="AR237" s="139" t="s">
        <v>151</v>
      </c>
      <c r="AT237" s="139" t="s">
        <v>147</v>
      </c>
      <c r="AU237" s="139" t="s">
        <v>84</v>
      </c>
      <c r="AY237" s="15" t="s">
        <v>145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5" t="s">
        <v>21</v>
      </c>
      <c r="BK237" s="140">
        <f>ROUND(I237*H237,2)</f>
        <v>0</v>
      </c>
      <c r="BL237" s="15" t="s">
        <v>151</v>
      </c>
      <c r="BM237" s="139" t="s">
        <v>396</v>
      </c>
    </row>
    <row r="238" spans="2:65" s="1" customFormat="1" ht="22.9" customHeight="1">
      <c r="B238" s="126"/>
      <c r="C238" s="127" t="s">
        <v>397</v>
      </c>
      <c r="D238" s="127" t="s">
        <v>147</v>
      </c>
      <c r="E238" s="128" t="s">
        <v>398</v>
      </c>
      <c r="F238" s="129" t="s">
        <v>399</v>
      </c>
      <c r="G238" s="130" t="s">
        <v>187</v>
      </c>
      <c r="H238" s="131">
        <v>7</v>
      </c>
      <c r="I238" s="132"/>
      <c r="J238" s="133">
        <f>ROUND(I238*H238,2)</f>
        <v>0</v>
      </c>
      <c r="K238" s="134"/>
      <c r="L238" s="30"/>
      <c r="M238" s="135" t="s">
        <v>1</v>
      </c>
      <c r="N238" s="136" t="s">
        <v>43</v>
      </c>
      <c r="P238" s="137">
        <f>O238*H238</f>
        <v>0</v>
      </c>
      <c r="Q238" s="137">
        <v>0</v>
      </c>
      <c r="R238" s="137">
        <f>Q238*H238</f>
        <v>0</v>
      </c>
      <c r="S238" s="137">
        <v>9.7000000000000003E-2</v>
      </c>
      <c r="T238" s="138">
        <f>S238*H238</f>
        <v>0.67900000000000005</v>
      </c>
      <c r="AR238" s="139" t="s">
        <v>151</v>
      </c>
      <c r="AT238" s="139" t="s">
        <v>147</v>
      </c>
      <c r="AU238" s="139" t="s">
        <v>84</v>
      </c>
      <c r="AY238" s="15" t="s">
        <v>145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5" t="s">
        <v>21</v>
      </c>
      <c r="BK238" s="140">
        <f>ROUND(I238*H238,2)</f>
        <v>0</v>
      </c>
      <c r="BL238" s="15" t="s">
        <v>151</v>
      </c>
      <c r="BM238" s="139" t="s">
        <v>400</v>
      </c>
    </row>
    <row r="239" spans="2:65" s="12" customFormat="1">
      <c r="B239" s="152"/>
      <c r="D239" s="153" t="s">
        <v>181</v>
      </c>
      <c r="E239" s="159" t="s">
        <v>1</v>
      </c>
      <c r="F239" s="154" t="s">
        <v>401</v>
      </c>
      <c r="H239" s="155">
        <v>7</v>
      </c>
      <c r="I239" s="156"/>
      <c r="L239" s="152"/>
      <c r="M239" s="157"/>
      <c r="T239" s="158"/>
      <c r="AT239" s="159" t="s">
        <v>181</v>
      </c>
      <c r="AU239" s="159" t="s">
        <v>84</v>
      </c>
      <c r="AV239" s="12" t="s">
        <v>84</v>
      </c>
      <c r="AW239" s="12" t="s">
        <v>32</v>
      </c>
      <c r="AX239" s="12" t="s">
        <v>21</v>
      </c>
      <c r="AY239" s="159" t="s">
        <v>145</v>
      </c>
    </row>
    <row r="240" spans="2:65" s="1" customFormat="1" ht="22.9" customHeight="1">
      <c r="B240" s="126"/>
      <c r="C240" s="127" t="s">
        <v>402</v>
      </c>
      <c r="D240" s="127" t="s">
        <v>147</v>
      </c>
      <c r="E240" s="128" t="s">
        <v>403</v>
      </c>
      <c r="F240" s="129" t="s">
        <v>404</v>
      </c>
      <c r="G240" s="130" t="s">
        <v>306</v>
      </c>
      <c r="H240" s="131">
        <v>100</v>
      </c>
      <c r="I240" s="132"/>
      <c r="J240" s="133">
        <f>ROUND(I240*H240,2)</f>
        <v>0</v>
      </c>
      <c r="K240" s="134"/>
      <c r="L240" s="30"/>
      <c r="M240" s="135" t="s">
        <v>1</v>
      </c>
      <c r="N240" s="136" t="s">
        <v>43</v>
      </c>
      <c r="P240" s="137">
        <f>O240*H240</f>
        <v>0</v>
      </c>
      <c r="Q240" s="137">
        <v>0</v>
      </c>
      <c r="R240" s="137">
        <f>Q240*H240</f>
        <v>0</v>
      </c>
      <c r="S240" s="137">
        <v>1.9E-2</v>
      </c>
      <c r="T240" s="138">
        <f>S240*H240</f>
        <v>1.9</v>
      </c>
      <c r="AR240" s="139" t="s">
        <v>151</v>
      </c>
      <c r="AT240" s="139" t="s">
        <v>147</v>
      </c>
      <c r="AU240" s="139" t="s">
        <v>84</v>
      </c>
      <c r="AY240" s="15" t="s">
        <v>145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5" t="s">
        <v>21</v>
      </c>
      <c r="BK240" s="140">
        <f>ROUND(I240*H240,2)</f>
        <v>0</v>
      </c>
      <c r="BL240" s="15" t="s">
        <v>151</v>
      </c>
      <c r="BM240" s="139" t="s">
        <v>405</v>
      </c>
    </row>
    <row r="241" spans="2:65" s="12" customFormat="1">
      <c r="B241" s="152"/>
      <c r="D241" s="153" t="s">
        <v>181</v>
      </c>
      <c r="E241" s="159" t="s">
        <v>1</v>
      </c>
      <c r="F241" s="154" t="s">
        <v>406</v>
      </c>
      <c r="H241" s="155">
        <v>100</v>
      </c>
      <c r="I241" s="156"/>
      <c r="L241" s="152"/>
      <c r="M241" s="157"/>
      <c r="T241" s="158"/>
      <c r="AT241" s="159" t="s">
        <v>181</v>
      </c>
      <c r="AU241" s="159" t="s">
        <v>84</v>
      </c>
      <c r="AV241" s="12" t="s">
        <v>84</v>
      </c>
      <c r="AW241" s="12" t="s">
        <v>32</v>
      </c>
      <c r="AX241" s="12" t="s">
        <v>21</v>
      </c>
      <c r="AY241" s="159" t="s">
        <v>145</v>
      </c>
    </row>
    <row r="242" spans="2:65" s="1" customFormat="1" ht="22.9" customHeight="1">
      <c r="B242" s="126"/>
      <c r="C242" s="127" t="s">
        <v>407</v>
      </c>
      <c r="D242" s="127" t="s">
        <v>147</v>
      </c>
      <c r="E242" s="128" t="s">
        <v>408</v>
      </c>
      <c r="F242" s="129" t="s">
        <v>409</v>
      </c>
      <c r="G242" s="130" t="s">
        <v>306</v>
      </c>
      <c r="H242" s="131">
        <v>44</v>
      </c>
      <c r="I242" s="132"/>
      <c r="J242" s="133">
        <f>ROUND(I242*H242,2)</f>
        <v>0</v>
      </c>
      <c r="K242" s="134"/>
      <c r="L242" s="30"/>
      <c r="M242" s="135" t="s">
        <v>1</v>
      </c>
      <c r="N242" s="136" t="s">
        <v>43</v>
      </c>
      <c r="P242" s="137">
        <f>O242*H242</f>
        <v>0</v>
      </c>
      <c r="Q242" s="137">
        <v>5.0000000000000001E-4</v>
      </c>
      <c r="R242" s="137">
        <f>Q242*H242</f>
        <v>2.1999999999999999E-2</v>
      </c>
      <c r="S242" s="137">
        <v>5.3999999999999999E-2</v>
      </c>
      <c r="T242" s="138">
        <f>S242*H242</f>
        <v>2.3759999999999999</v>
      </c>
      <c r="AR242" s="139" t="s">
        <v>151</v>
      </c>
      <c r="AT242" s="139" t="s">
        <v>147</v>
      </c>
      <c r="AU242" s="139" t="s">
        <v>84</v>
      </c>
      <c r="AY242" s="15" t="s">
        <v>145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5" t="s">
        <v>21</v>
      </c>
      <c r="BK242" s="140">
        <f>ROUND(I242*H242,2)</f>
        <v>0</v>
      </c>
      <c r="BL242" s="15" t="s">
        <v>151</v>
      </c>
      <c r="BM242" s="139" t="s">
        <v>410</v>
      </c>
    </row>
    <row r="243" spans="2:65" s="12" customFormat="1">
      <c r="B243" s="152"/>
      <c r="D243" s="153" t="s">
        <v>181</v>
      </c>
      <c r="E243" s="159" t="s">
        <v>1</v>
      </c>
      <c r="F243" s="154" t="s">
        <v>411</v>
      </c>
      <c r="H243" s="155">
        <v>44</v>
      </c>
      <c r="I243" s="156"/>
      <c r="L243" s="152"/>
      <c r="M243" s="157"/>
      <c r="T243" s="158"/>
      <c r="AT243" s="159" t="s">
        <v>181</v>
      </c>
      <c r="AU243" s="159" t="s">
        <v>84</v>
      </c>
      <c r="AV243" s="12" t="s">
        <v>84</v>
      </c>
      <c r="AW243" s="12" t="s">
        <v>32</v>
      </c>
      <c r="AX243" s="12" t="s">
        <v>21</v>
      </c>
      <c r="AY243" s="159" t="s">
        <v>145</v>
      </c>
    </row>
    <row r="244" spans="2:65" s="1" customFormat="1" ht="13.9" customHeight="1">
      <c r="B244" s="126"/>
      <c r="C244" s="127" t="s">
        <v>412</v>
      </c>
      <c r="D244" s="127" t="s">
        <v>147</v>
      </c>
      <c r="E244" s="128" t="s">
        <v>413</v>
      </c>
      <c r="F244" s="129" t="s">
        <v>414</v>
      </c>
      <c r="G244" s="130" t="s">
        <v>306</v>
      </c>
      <c r="H244" s="131">
        <v>400</v>
      </c>
      <c r="I244" s="132"/>
      <c r="J244" s="133">
        <f>ROUND(I244*H244,2)</f>
        <v>0</v>
      </c>
      <c r="K244" s="134"/>
      <c r="L244" s="30"/>
      <c r="M244" s="135" t="s">
        <v>1</v>
      </c>
      <c r="N244" s="136" t="s">
        <v>43</v>
      </c>
      <c r="P244" s="137">
        <f>O244*H244</f>
        <v>0</v>
      </c>
      <c r="Q244" s="137">
        <v>5.0000000000000001E-4</v>
      </c>
      <c r="R244" s="137">
        <f>Q244*H244</f>
        <v>0.2</v>
      </c>
      <c r="S244" s="137">
        <v>2E-3</v>
      </c>
      <c r="T244" s="138">
        <f>S244*H244</f>
        <v>0.8</v>
      </c>
      <c r="AR244" s="139" t="s">
        <v>151</v>
      </c>
      <c r="AT244" s="139" t="s">
        <v>147</v>
      </c>
      <c r="AU244" s="139" t="s">
        <v>84</v>
      </c>
      <c r="AY244" s="15" t="s">
        <v>145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5" t="s">
        <v>21</v>
      </c>
      <c r="BK244" s="140">
        <f>ROUND(I244*H244,2)</f>
        <v>0</v>
      </c>
      <c r="BL244" s="15" t="s">
        <v>151</v>
      </c>
      <c r="BM244" s="139" t="s">
        <v>415</v>
      </c>
    </row>
    <row r="245" spans="2:65" s="1" customFormat="1" ht="22.9" customHeight="1">
      <c r="B245" s="126"/>
      <c r="C245" s="127" t="s">
        <v>416</v>
      </c>
      <c r="D245" s="127" t="s">
        <v>147</v>
      </c>
      <c r="E245" s="128" t="s">
        <v>417</v>
      </c>
      <c r="F245" s="129" t="s">
        <v>418</v>
      </c>
      <c r="G245" s="130" t="s">
        <v>306</v>
      </c>
      <c r="H245" s="131">
        <v>10</v>
      </c>
      <c r="I245" s="132"/>
      <c r="J245" s="133">
        <f>ROUND(I245*H245,2)</f>
        <v>0</v>
      </c>
      <c r="K245" s="134"/>
      <c r="L245" s="30"/>
      <c r="M245" s="135" t="s">
        <v>1</v>
      </c>
      <c r="N245" s="136" t="s">
        <v>43</v>
      </c>
      <c r="P245" s="137">
        <f>O245*H245</f>
        <v>0</v>
      </c>
      <c r="Q245" s="137">
        <v>1.0300000000000001E-3</v>
      </c>
      <c r="R245" s="137">
        <f>Q245*H245</f>
        <v>1.03E-2</v>
      </c>
      <c r="S245" s="137">
        <v>2E-3</v>
      </c>
      <c r="T245" s="138">
        <f>S245*H245</f>
        <v>0.02</v>
      </c>
      <c r="AR245" s="139" t="s">
        <v>151</v>
      </c>
      <c r="AT245" s="139" t="s">
        <v>147</v>
      </c>
      <c r="AU245" s="139" t="s">
        <v>84</v>
      </c>
      <c r="AY245" s="15" t="s">
        <v>145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5" t="s">
        <v>21</v>
      </c>
      <c r="BK245" s="140">
        <f>ROUND(I245*H245,2)</f>
        <v>0</v>
      </c>
      <c r="BL245" s="15" t="s">
        <v>151</v>
      </c>
      <c r="BM245" s="139" t="s">
        <v>419</v>
      </c>
    </row>
    <row r="246" spans="2:65" s="1" customFormat="1" ht="22.9" customHeight="1">
      <c r="B246" s="126"/>
      <c r="C246" s="127" t="s">
        <v>420</v>
      </c>
      <c r="D246" s="127" t="s">
        <v>147</v>
      </c>
      <c r="E246" s="128" t="s">
        <v>421</v>
      </c>
      <c r="F246" s="129" t="s">
        <v>422</v>
      </c>
      <c r="G246" s="130" t="s">
        <v>306</v>
      </c>
      <c r="H246" s="131">
        <v>10.4</v>
      </c>
      <c r="I246" s="132"/>
      <c r="J246" s="133">
        <f>ROUND(I246*H246,2)</f>
        <v>0</v>
      </c>
      <c r="K246" s="134"/>
      <c r="L246" s="30"/>
      <c r="M246" s="135" t="s">
        <v>1</v>
      </c>
      <c r="N246" s="136" t="s">
        <v>43</v>
      </c>
      <c r="P246" s="137">
        <f>O246*H246</f>
        <v>0</v>
      </c>
      <c r="Q246" s="137">
        <v>1.07E-3</v>
      </c>
      <c r="R246" s="137">
        <f>Q246*H246</f>
        <v>1.1128000000000001E-2</v>
      </c>
      <c r="S246" s="137">
        <v>4.4999999999999998E-2</v>
      </c>
      <c r="T246" s="138">
        <f>S246*H246</f>
        <v>0.46799999999999997</v>
      </c>
      <c r="AR246" s="139" t="s">
        <v>151</v>
      </c>
      <c r="AT246" s="139" t="s">
        <v>147</v>
      </c>
      <c r="AU246" s="139" t="s">
        <v>84</v>
      </c>
      <c r="AY246" s="15" t="s">
        <v>145</v>
      </c>
      <c r="BE246" s="140">
        <f>IF(N246="základní",J246,0)</f>
        <v>0</v>
      </c>
      <c r="BF246" s="140">
        <f>IF(N246="snížená",J246,0)</f>
        <v>0</v>
      </c>
      <c r="BG246" s="140">
        <f>IF(N246="zákl. přenesená",J246,0)</f>
        <v>0</v>
      </c>
      <c r="BH246" s="140">
        <f>IF(N246="sníž. přenesená",J246,0)</f>
        <v>0</v>
      </c>
      <c r="BI246" s="140">
        <f>IF(N246="nulová",J246,0)</f>
        <v>0</v>
      </c>
      <c r="BJ246" s="15" t="s">
        <v>21</v>
      </c>
      <c r="BK246" s="140">
        <f>ROUND(I246*H246,2)</f>
        <v>0</v>
      </c>
      <c r="BL246" s="15" t="s">
        <v>151</v>
      </c>
      <c r="BM246" s="139" t="s">
        <v>423</v>
      </c>
    </row>
    <row r="247" spans="2:65" s="12" customFormat="1">
      <c r="B247" s="152"/>
      <c r="D247" s="153" t="s">
        <v>181</v>
      </c>
      <c r="E247" s="159" t="s">
        <v>1</v>
      </c>
      <c r="F247" s="154" t="s">
        <v>424</v>
      </c>
      <c r="H247" s="155">
        <v>10.4</v>
      </c>
      <c r="I247" s="156"/>
      <c r="L247" s="152"/>
      <c r="M247" s="157"/>
      <c r="T247" s="158"/>
      <c r="AT247" s="159" t="s">
        <v>181</v>
      </c>
      <c r="AU247" s="159" t="s">
        <v>84</v>
      </c>
      <c r="AV247" s="12" t="s">
        <v>84</v>
      </c>
      <c r="AW247" s="12" t="s">
        <v>32</v>
      </c>
      <c r="AX247" s="12" t="s">
        <v>21</v>
      </c>
      <c r="AY247" s="159" t="s">
        <v>145</v>
      </c>
    </row>
    <row r="248" spans="2:65" s="1" customFormat="1" ht="13.9" customHeight="1">
      <c r="B248" s="126"/>
      <c r="C248" s="127" t="s">
        <v>425</v>
      </c>
      <c r="D248" s="127" t="s">
        <v>147</v>
      </c>
      <c r="E248" s="128" t="s">
        <v>426</v>
      </c>
      <c r="F248" s="129" t="s">
        <v>427</v>
      </c>
      <c r="G248" s="130" t="s">
        <v>306</v>
      </c>
      <c r="H248" s="131">
        <v>2.8</v>
      </c>
      <c r="I248" s="132"/>
      <c r="J248" s="133">
        <f>ROUND(I248*H248,2)</f>
        <v>0</v>
      </c>
      <c r="K248" s="134"/>
      <c r="L248" s="30"/>
      <c r="M248" s="135" t="s">
        <v>1</v>
      </c>
      <c r="N248" s="136" t="s">
        <v>43</v>
      </c>
      <c r="P248" s="137">
        <f>O248*H248</f>
        <v>0</v>
      </c>
      <c r="Q248" s="137">
        <v>4.3400000000000001E-3</v>
      </c>
      <c r="R248" s="137">
        <f>Q248*H248</f>
        <v>1.2152E-2</v>
      </c>
      <c r="S248" s="137">
        <v>0.28299999999999997</v>
      </c>
      <c r="T248" s="138">
        <f>S248*H248</f>
        <v>0.79239999999999988</v>
      </c>
      <c r="AR248" s="139" t="s">
        <v>151</v>
      </c>
      <c r="AT248" s="139" t="s">
        <v>147</v>
      </c>
      <c r="AU248" s="139" t="s">
        <v>84</v>
      </c>
      <c r="AY248" s="15" t="s">
        <v>145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5" t="s">
        <v>21</v>
      </c>
      <c r="BK248" s="140">
        <f>ROUND(I248*H248,2)</f>
        <v>0</v>
      </c>
      <c r="BL248" s="15" t="s">
        <v>151</v>
      </c>
      <c r="BM248" s="139" t="s">
        <v>428</v>
      </c>
    </row>
    <row r="249" spans="2:65" s="12" customFormat="1">
      <c r="B249" s="152"/>
      <c r="D249" s="153" t="s">
        <v>181</v>
      </c>
      <c r="E249" s="159" t="s">
        <v>1</v>
      </c>
      <c r="F249" s="154" t="s">
        <v>429</v>
      </c>
      <c r="H249" s="155">
        <v>2.8</v>
      </c>
      <c r="I249" s="156"/>
      <c r="L249" s="152"/>
      <c r="M249" s="157"/>
      <c r="T249" s="158"/>
      <c r="AT249" s="159" t="s">
        <v>181</v>
      </c>
      <c r="AU249" s="159" t="s">
        <v>84</v>
      </c>
      <c r="AV249" s="12" t="s">
        <v>84</v>
      </c>
      <c r="AW249" s="12" t="s">
        <v>32</v>
      </c>
      <c r="AX249" s="12" t="s">
        <v>21</v>
      </c>
      <c r="AY249" s="159" t="s">
        <v>145</v>
      </c>
    </row>
    <row r="250" spans="2:65" s="1" customFormat="1" ht="13.9" customHeight="1">
      <c r="B250" s="126"/>
      <c r="C250" s="127" t="s">
        <v>430</v>
      </c>
      <c r="D250" s="127" t="s">
        <v>147</v>
      </c>
      <c r="E250" s="128" t="s">
        <v>431</v>
      </c>
      <c r="F250" s="129" t="s">
        <v>432</v>
      </c>
      <c r="G250" s="130" t="s">
        <v>192</v>
      </c>
      <c r="H250" s="131">
        <v>301.60000000000002</v>
      </c>
      <c r="I250" s="132"/>
      <c r="J250" s="133">
        <f>ROUND(I250*H250,2)</f>
        <v>0</v>
      </c>
      <c r="K250" s="134"/>
      <c r="L250" s="30"/>
      <c r="M250" s="135" t="s">
        <v>1</v>
      </c>
      <c r="N250" s="136" t="s">
        <v>43</v>
      </c>
      <c r="P250" s="137">
        <f>O250*H250</f>
        <v>0</v>
      </c>
      <c r="Q250" s="137">
        <v>0</v>
      </c>
      <c r="R250" s="137">
        <f>Q250*H250</f>
        <v>0</v>
      </c>
      <c r="S250" s="137">
        <v>4.5999999999999999E-2</v>
      </c>
      <c r="T250" s="138">
        <f>S250*H250</f>
        <v>13.873600000000001</v>
      </c>
      <c r="AR250" s="139" t="s">
        <v>151</v>
      </c>
      <c r="AT250" s="139" t="s">
        <v>147</v>
      </c>
      <c r="AU250" s="139" t="s">
        <v>84</v>
      </c>
      <c r="AY250" s="15" t="s">
        <v>145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5" t="s">
        <v>21</v>
      </c>
      <c r="BK250" s="140">
        <f>ROUND(I250*H250,2)</f>
        <v>0</v>
      </c>
      <c r="BL250" s="15" t="s">
        <v>151</v>
      </c>
      <c r="BM250" s="139" t="s">
        <v>433</v>
      </c>
    </row>
    <row r="251" spans="2:65" s="12" customFormat="1">
      <c r="B251" s="152"/>
      <c r="D251" s="153" t="s">
        <v>181</v>
      </c>
      <c r="E251" s="159" t="s">
        <v>1</v>
      </c>
      <c r="F251" s="154" t="s">
        <v>434</v>
      </c>
      <c r="H251" s="155">
        <v>301.60000000000002</v>
      </c>
      <c r="I251" s="156"/>
      <c r="L251" s="152"/>
      <c r="M251" s="157"/>
      <c r="T251" s="158"/>
      <c r="AT251" s="159" t="s">
        <v>181</v>
      </c>
      <c r="AU251" s="159" t="s">
        <v>84</v>
      </c>
      <c r="AV251" s="12" t="s">
        <v>84</v>
      </c>
      <c r="AW251" s="12" t="s">
        <v>32</v>
      </c>
      <c r="AX251" s="12" t="s">
        <v>21</v>
      </c>
      <c r="AY251" s="159" t="s">
        <v>145</v>
      </c>
    </row>
    <row r="252" spans="2:65" s="1" customFormat="1" ht="13.9" customHeight="1">
      <c r="B252" s="126"/>
      <c r="C252" s="127" t="s">
        <v>435</v>
      </c>
      <c r="D252" s="127" t="s">
        <v>147</v>
      </c>
      <c r="E252" s="128" t="s">
        <v>436</v>
      </c>
      <c r="F252" s="129" t="s">
        <v>437</v>
      </c>
      <c r="G252" s="130" t="s">
        <v>192</v>
      </c>
      <c r="H252" s="131">
        <v>30</v>
      </c>
      <c r="I252" s="132"/>
      <c r="J252" s="133">
        <f>ROUND(I252*H252,2)</f>
        <v>0</v>
      </c>
      <c r="K252" s="134"/>
      <c r="L252" s="30"/>
      <c r="M252" s="135" t="s">
        <v>1</v>
      </c>
      <c r="N252" s="136" t="s">
        <v>43</v>
      </c>
      <c r="P252" s="137">
        <f>O252*H252</f>
        <v>0</v>
      </c>
      <c r="Q252" s="137">
        <v>0</v>
      </c>
      <c r="R252" s="137">
        <f>Q252*H252</f>
        <v>0</v>
      </c>
      <c r="S252" s="137">
        <v>0.05</v>
      </c>
      <c r="T252" s="138">
        <f>S252*H252</f>
        <v>1.5</v>
      </c>
      <c r="AR252" s="139" t="s">
        <v>151</v>
      </c>
      <c r="AT252" s="139" t="s">
        <v>147</v>
      </c>
      <c r="AU252" s="139" t="s">
        <v>84</v>
      </c>
      <c r="AY252" s="15" t="s">
        <v>145</v>
      </c>
      <c r="BE252" s="140">
        <f>IF(N252="základní",J252,0)</f>
        <v>0</v>
      </c>
      <c r="BF252" s="140">
        <f>IF(N252="snížená",J252,0)</f>
        <v>0</v>
      </c>
      <c r="BG252" s="140">
        <f>IF(N252="zákl. přenesená",J252,0)</f>
        <v>0</v>
      </c>
      <c r="BH252" s="140">
        <f>IF(N252="sníž. přenesená",J252,0)</f>
        <v>0</v>
      </c>
      <c r="BI252" s="140">
        <f>IF(N252="nulová",J252,0)</f>
        <v>0</v>
      </c>
      <c r="BJ252" s="15" t="s">
        <v>21</v>
      </c>
      <c r="BK252" s="140">
        <f>ROUND(I252*H252,2)</f>
        <v>0</v>
      </c>
      <c r="BL252" s="15" t="s">
        <v>151</v>
      </c>
      <c r="BM252" s="139" t="s">
        <v>438</v>
      </c>
    </row>
    <row r="253" spans="2:65" s="11" customFormat="1" ht="22.75" customHeight="1">
      <c r="B253" s="114"/>
      <c r="D253" s="115" t="s">
        <v>77</v>
      </c>
      <c r="E253" s="124" t="s">
        <v>439</v>
      </c>
      <c r="F253" s="124" t="s">
        <v>440</v>
      </c>
      <c r="I253" s="117"/>
      <c r="J253" s="125">
        <f>BK253</f>
        <v>0</v>
      </c>
      <c r="L253" s="114"/>
      <c r="M253" s="119"/>
      <c r="P253" s="120">
        <f>SUM(P254:P258)</f>
        <v>0</v>
      </c>
      <c r="R253" s="120">
        <f>SUM(R254:R258)</f>
        <v>5.4999999999999997E-3</v>
      </c>
      <c r="T253" s="121">
        <f>SUM(T254:T258)</f>
        <v>0</v>
      </c>
      <c r="AR253" s="115" t="s">
        <v>21</v>
      </c>
      <c r="AT253" s="122" t="s">
        <v>77</v>
      </c>
      <c r="AU253" s="122" t="s">
        <v>21</v>
      </c>
      <c r="AY253" s="115" t="s">
        <v>145</v>
      </c>
      <c r="BK253" s="123">
        <f>SUM(BK254:BK258)</f>
        <v>0</v>
      </c>
    </row>
    <row r="254" spans="2:65" s="1" customFormat="1" ht="13.9" customHeight="1">
      <c r="B254" s="126"/>
      <c r="C254" s="127" t="s">
        <v>441</v>
      </c>
      <c r="D254" s="127" t="s">
        <v>147</v>
      </c>
      <c r="E254" s="128" t="s">
        <v>442</v>
      </c>
      <c r="F254" s="129" t="s">
        <v>443</v>
      </c>
      <c r="G254" s="130" t="s">
        <v>179</v>
      </c>
      <c r="H254" s="131">
        <v>1</v>
      </c>
      <c r="I254" s="132"/>
      <c r="J254" s="133">
        <f>ROUND(I254*H254,2)</f>
        <v>0</v>
      </c>
      <c r="K254" s="134"/>
      <c r="L254" s="30"/>
      <c r="M254" s="135" t="s">
        <v>1</v>
      </c>
      <c r="N254" s="136" t="s">
        <v>43</v>
      </c>
      <c r="P254" s="137">
        <f>O254*H254</f>
        <v>0</v>
      </c>
      <c r="Q254" s="137">
        <v>5.4999999999999997E-3</v>
      </c>
      <c r="R254" s="137">
        <f>Q254*H254</f>
        <v>5.4999999999999997E-3</v>
      </c>
      <c r="S254" s="137">
        <v>0</v>
      </c>
      <c r="T254" s="138">
        <f>S254*H254</f>
        <v>0</v>
      </c>
      <c r="AR254" s="139" t="s">
        <v>151</v>
      </c>
      <c r="AT254" s="139" t="s">
        <v>147</v>
      </c>
      <c r="AU254" s="139" t="s">
        <v>84</v>
      </c>
      <c r="AY254" s="15" t="s">
        <v>145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5" t="s">
        <v>21</v>
      </c>
      <c r="BK254" s="140">
        <f>ROUND(I254*H254,2)</f>
        <v>0</v>
      </c>
      <c r="BL254" s="15" t="s">
        <v>151</v>
      </c>
      <c r="BM254" s="139" t="s">
        <v>444</v>
      </c>
    </row>
    <row r="255" spans="2:65" s="1" customFormat="1" ht="22.9" customHeight="1">
      <c r="B255" s="126"/>
      <c r="C255" s="127" t="s">
        <v>445</v>
      </c>
      <c r="D255" s="127" t="s">
        <v>147</v>
      </c>
      <c r="E255" s="128" t="s">
        <v>446</v>
      </c>
      <c r="F255" s="129" t="s">
        <v>447</v>
      </c>
      <c r="G255" s="130" t="s">
        <v>179</v>
      </c>
      <c r="H255" s="131">
        <v>214.01599999999999</v>
      </c>
      <c r="I255" s="132"/>
      <c r="J255" s="133">
        <f>ROUND(I255*H255,2)</f>
        <v>0</v>
      </c>
      <c r="K255" s="134"/>
      <c r="L255" s="30"/>
      <c r="M255" s="135" t="s">
        <v>1</v>
      </c>
      <c r="N255" s="136" t="s">
        <v>43</v>
      </c>
      <c r="P255" s="137">
        <f>O255*H255</f>
        <v>0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151</v>
      </c>
      <c r="AT255" s="139" t="s">
        <v>147</v>
      </c>
      <c r="AU255" s="139" t="s">
        <v>84</v>
      </c>
      <c r="AY255" s="15" t="s">
        <v>145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5" t="s">
        <v>21</v>
      </c>
      <c r="BK255" s="140">
        <f>ROUND(I255*H255,2)</f>
        <v>0</v>
      </c>
      <c r="BL255" s="15" t="s">
        <v>151</v>
      </c>
      <c r="BM255" s="139" t="s">
        <v>448</v>
      </c>
    </row>
    <row r="256" spans="2:65" s="1" customFormat="1" ht="22.9" customHeight="1">
      <c r="B256" s="126"/>
      <c r="C256" s="127" t="s">
        <v>449</v>
      </c>
      <c r="D256" s="127" t="s">
        <v>147</v>
      </c>
      <c r="E256" s="128" t="s">
        <v>450</v>
      </c>
      <c r="F256" s="129" t="s">
        <v>451</v>
      </c>
      <c r="G256" s="130" t="s">
        <v>179</v>
      </c>
      <c r="H256" s="131">
        <v>62.360999999999997</v>
      </c>
      <c r="I256" s="132"/>
      <c r="J256" s="133">
        <f>ROUND(I256*H256,2)</f>
        <v>0</v>
      </c>
      <c r="K256" s="134"/>
      <c r="L256" s="30"/>
      <c r="M256" s="135" t="s">
        <v>1</v>
      </c>
      <c r="N256" s="136" t="s">
        <v>43</v>
      </c>
      <c r="P256" s="137">
        <f>O256*H256</f>
        <v>0</v>
      </c>
      <c r="Q256" s="137">
        <v>0</v>
      </c>
      <c r="R256" s="137">
        <f>Q256*H256</f>
        <v>0</v>
      </c>
      <c r="S256" s="137">
        <v>0</v>
      </c>
      <c r="T256" s="138">
        <f>S256*H256</f>
        <v>0</v>
      </c>
      <c r="AR256" s="139" t="s">
        <v>151</v>
      </c>
      <c r="AT256" s="139" t="s">
        <v>147</v>
      </c>
      <c r="AU256" s="139" t="s">
        <v>84</v>
      </c>
      <c r="AY256" s="15" t="s">
        <v>145</v>
      </c>
      <c r="BE256" s="140">
        <f>IF(N256="základní",J256,0)</f>
        <v>0</v>
      </c>
      <c r="BF256" s="140">
        <f>IF(N256="snížená",J256,0)</f>
        <v>0</v>
      </c>
      <c r="BG256" s="140">
        <f>IF(N256="zákl. přenesená",J256,0)</f>
        <v>0</v>
      </c>
      <c r="BH256" s="140">
        <f>IF(N256="sníž. přenesená",J256,0)</f>
        <v>0</v>
      </c>
      <c r="BI256" s="140">
        <f>IF(N256="nulová",J256,0)</f>
        <v>0</v>
      </c>
      <c r="BJ256" s="15" t="s">
        <v>21</v>
      </c>
      <c r="BK256" s="140">
        <f>ROUND(I256*H256,2)</f>
        <v>0</v>
      </c>
      <c r="BL256" s="15" t="s">
        <v>151</v>
      </c>
      <c r="BM256" s="139" t="s">
        <v>452</v>
      </c>
    </row>
    <row r="257" spans="2:65" s="1" customFormat="1" ht="22.9" customHeight="1">
      <c r="B257" s="126"/>
      <c r="C257" s="127" t="s">
        <v>453</v>
      </c>
      <c r="D257" s="127" t="s">
        <v>147</v>
      </c>
      <c r="E257" s="128" t="s">
        <v>454</v>
      </c>
      <c r="F257" s="129" t="s">
        <v>455</v>
      </c>
      <c r="G257" s="130" t="s">
        <v>179</v>
      </c>
      <c r="H257" s="131">
        <v>1</v>
      </c>
      <c r="I257" s="132"/>
      <c r="J257" s="133">
        <f>ROUND(I257*H257,2)</f>
        <v>0</v>
      </c>
      <c r="K257" s="134"/>
      <c r="L257" s="30"/>
      <c r="M257" s="135" t="s">
        <v>1</v>
      </c>
      <c r="N257" s="136" t="s">
        <v>43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AR257" s="139" t="s">
        <v>151</v>
      </c>
      <c r="AT257" s="139" t="s">
        <v>147</v>
      </c>
      <c r="AU257" s="139" t="s">
        <v>84</v>
      </c>
      <c r="AY257" s="15" t="s">
        <v>145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5" t="s">
        <v>21</v>
      </c>
      <c r="BK257" s="140">
        <f>ROUND(I257*H257,2)</f>
        <v>0</v>
      </c>
      <c r="BL257" s="15" t="s">
        <v>151</v>
      </c>
      <c r="BM257" s="139" t="s">
        <v>456</v>
      </c>
    </row>
    <row r="258" spans="2:65" s="1" customFormat="1" ht="22.9" customHeight="1">
      <c r="B258" s="126"/>
      <c r="C258" s="127" t="s">
        <v>457</v>
      </c>
      <c r="D258" s="127" t="s">
        <v>147</v>
      </c>
      <c r="E258" s="128" t="s">
        <v>458</v>
      </c>
      <c r="F258" s="129" t="s">
        <v>459</v>
      </c>
      <c r="G258" s="130" t="s">
        <v>179</v>
      </c>
      <c r="H258" s="131">
        <v>62.360999999999997</v>
      </c>
      <c r="I258" s="132"/>
      <c r="J258" s="133">
        <f>ROUND(I258*H258,2)</f>
        <v>0</v>
      </c>
      <c r="K258" s="134"/>
      <c r="L258" s="30"/>
      <c r="M258" s="135" t="s">
        <v>1</v>
      </c>
      <c r="N258" s="136" t="s">
        <v>43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AR258" s="139" t="s">
        <v>151</v>
      </c>
      <c r="AT258" s="139" t="s">
        <v>147</v>
      </c>
      <c r="AU258" s="139" t="s">
        <v>84</v>
      </c>
      <c r="AY258" s="15" t="s">
        <v>145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5" t="s">
        <v>21</v>
      </c>
      <c r="BK258" s="140">
        <f>ROUND(I258*H258,2)</f>
        <v>0</v>
      </c>
      <c r="BL258" s="15" t="s">
        <v>151</v>
      </c>
      <c r="BM258" s="139" t="s">
        <v>460</v>
      </c>
    </row>
    <row r="259" spans="2:65" s="11" customFormat="1" ht="22.75" customHeight="1">
      <c r="B259" s="114"/>
      <c r="D259" s="115" t="s">
        <v>77</v>
      </c>
      <c r="E259" s="124" t="s">
        <v>461</v>
      </c>
      <c r="F259" s="124" t="s">
        <v>462</v>
      </c>
      <c r="I259" s="117"/>
      <c r="J259" s="125">
        <f>BK259</f>
        <v>0</v>
      </c>
      <c r="L259" s="114"/>
      <c r="M259" s="119"/>
      <c r="P259" s="120">
        <f>P260</f>
        <v>0</v>
      </c>
      <c r="R259" s="120">
        <f>R260</f>
        <v>0</v>
      </c>
      <c r="T259" s="121">
        <f>T260</f>
        <v>0</v>
      </c>
      <c r="AR259" s="115" t="s">
        <v>21</v>
      </c>
      <c r="AT259" s="122" t="s">
        <v>77</v>
      </c>
      <c r="AU259" s="122" t="s">
        <v>21</v>
      </c>
      <c r="AY259" s="115" t="s">
        <v>145</v>
      </c>
      <c r="BK259" s="123">
        <f>BK260</f>
        <v>0</v>
      </c>
    </row>
    <row r="260" spans="2:65" s="1" customFormat="1" ht="13.9" customHeight="1">
      <c r="B260" s="126"/>
      <c r="C260" s="127" t="s">
        <v>463</v>
      </c>
      <c r="D260" s="127" t="s">
        <v>147</v>
      </c>
      <c r="E260" s="128" t="s">
        <v>464</v>
      </c>
      <c r="F260" s="129" t="s">
        <v>465</v>
      </c>
      <c r="G260" s="130" t="s">
        <v>179</v>
      </c>
      <c r="H260" s="131">
        <v>99.09</v>
      </c>
      <c r="I260" s="132"/>
      <c r="J260" s="133">
        <f>ROUND(I260*H260,2)</f>
        <v>0</v>
      </c>
      <c r="K260" s="134"/>
      <c r="L260" s="30"/>
      <c r="M260" s="135" t="s">
        <v>1</v>
      </c>
      <c r="N260" s="136" t="s">
        <v>43</v>
      </c>
      <c r="P260" s="137">
        <f>O260*H260</f>
        <v>0</v>
      </c>
      <c r="Q260" s="137">
        <v>0</v>
      </c>
      <c r="R260" s="137">
        <f>Q260*H260</f>
        <v>0</v>
      </c>
      <c r="S260" s="137">
        <v>0</v>
      </c>
      <c r="T260" s="138">
        <f>S260*H260</f>
        <v>0</v>
      </c>
      <c r="AR260" s="139" t="s">
        <v>151</v>
      </c>
      <c r="AT260" s="139" t="s">
        <v>147</v>
      </c>
      <c r="AU260" s="139" t="s">
        <v>84</v>
      </c>
      <c r="AY260" s="15" t="s">
        <v>145</v>
      </c>
      <c r="BE260" s="140">
        <f>IF(N260="základní",J260,0)</f>
        <v>0</v>
      </c>
      <c r="BF260" s="140">
        <f>IF(N260="snížená",J260,0)</f>
        <v>0</v>
      </c>
      <c r="BG260" s="140">
        <f>IF(N260="zákl. přenesená",J260,0)</f>
        <v>0</v>
      </c>
      <c r="BH260" s="140">
        <f>IF(N260="sníž. přenesená",J260,0)</f>
        <v>0</v>
      </c>
      <c r="BI260" s="140">
        <f>IF(N260="nulová",J260,0)</f>
        <v>0</v>
      </c>
      <c r="BJ260" s="15" t="s">
        <v>21</v>
      </c>
      <c r="BK260" s="140">
        <f>ROUND(I260*H260,2)</f>
        <v>0</v>
      </c>
      <c r="BL260" s="15" t="s">
        <v>151</v>
      </c>
      <c r="BM260" s="139" t="s">
        <v>466</v>
      </c>
    </row>
    <row r="261" spans="2:65" s="11" customFormat="1" ht="25.9" customHeight="1">
      <c r="B261" s="114"/>
      <c r="D261" s="115" t="s">
        <v>77</v>
      </c>
      <c r="E261" s="116" t="s">
        <v>467</v>
      </c>
      <c r="F261" s="116" t="s">
        <v>468</v>
      </c>
      <c r="I261" s="117"/>
      <c r="J261" s="118">
        <f>BK261</f>
        <v>0</v>
      </c>
      <c r="L261" s="114"/>
      <c r="M261" s="119"/>
      <c r="P261" s="120">
        <f>P262+P267+P279+P283+P312+P344+P398+P403+P407+P420+P433+P445+P447+P449+P463+P476+P491+P502+P512+P535+P548+P565</f>
        <v>0</v>
      </c>
      <c r="R261" s="120">
        <f>R262+R267+R279+R283+R312+R344+R398+R403+R407+R420+R433+R445+R447+R449+R463+R476+R491+R502+R512+R535+R548+R565</f>
        <v>51.56950779999999</v>
      </c>
      <c r="T261" s="121">
        <f>T262+T267+T279+T283+T312+T344+T398+T403+T407+T420+T433+T445+T447+T449+T463+T476+T491+T502+T512+T535+T548+T565</f>
        <v>50.234504999999999</v>
      </c>
      <c r="AR261" s="115" t="s">
        <v>84</v>
      </c>
      <c r="AT261" s="122" t="s">
        <v>77</v>
      </c>
      <c r="AU261" s="122" t="s">
        <v>78</v>
      </c>
      <c r="AY261" s="115" t="s">
        <v>145</v>
      </c>
      <c r="BK261" s="123">
        <f>BK262+BK267+BK279+BK283+BK312+BK344+BK398+BK403+BK407+BK420+BK433+BK445+BK447+BK449+BK463+BK476+BK491+BK502+BK512+BK535+BK548+BK565</f>
        <v>0</v>
      </c>
    </row>
    <row r="262" spans="2:65" s="11" customFormat="1" ht="22.75" customHeight="1">
      <c r="B262" s="114"/>
      <c r="D262" s="115" t="s">
        <v>77</v>
      </c>
      <c r="E262" s="124" t="s">
        <v>469</v>
      </c>
      <c r="F262" s="124" t="s">
        <v>470</v>
      </c>
      <c r="I262" s="117"/>
      <c r="J262" s="125">
        <f>BK262</f>
        <v>0</v>
      </c>
      <c r="L262" s="114"/>
      <c r="M262" s="119"/>
      <c r="P262" s="120">
        <f>SUM(P263:P266)</f>
        <v>0</v>
      </c>
      <c r="R262" s="120">
        <f>SUM(R263:R266)</f>
        <v>0.01</v>
      </c>
      <c r="T262" s="121">
        <f>SUM(T263:T266)</f>
        <v>0</v>
      </c>
      <c r="AR262" s="115" t="s">
        <v>84</v>
      </c>
      <c r="AT262" s="122" t="s">
        <v>77</v>
      </c>
      <c r="AU262" s="122" t="s">
        <v>21</v>
      </c>
      <c r="AY262" s="115" t="s">
        <v>145</v>
      </c>
      <c r="BK262" s="123">
        <f>SUM(BK263:BK266)</f>
        <v>0</v>
      </c>
    </row>
    <row r="263" spans="2:65" s="1" customFormat="1" ht="22.9" customHeight="1">
      <c r="B263" s="126"/>
      <c r="C263" s="127" t="s">
        <v>471</v>
      </c>
      <c r="D263" s="127" t="s">
        <v>147</v>
      </c>
      <c r="E263" s="128" t="s">
        <v>472</v>
      </c>
      <c r="F263" s="129" t="s">
        <v>473</v>
      </c>
      <c r="G263" s="130" t="s">
        <v>192</v>
      </c>
      <c r="H263" s="131">
        <v>4</v>
      </c>
      <c r="I263" s="132"/>
      <c r="J263" s="133">
        <f>ROUND(I263*H263,2)</f>
        <v>0</v>
      </c>
      <c r="K263" s="134"/>
      <c r="L263" s="30"/>
      <c r="M263" s="135" t="s">
        <v>1</v>
      </c>
      <c r="N263" s="136" t="s">
        <v>43</v>
      </c>
      <c r="P263" s="137">
        <f>O263*H263</f>
        <v>0</v>
      </c>
      <c r="Q263" s="137">
        <v>1E-3</v>
      </c>
      <c r="R263" s="137">
        <f>Q263*H263</f>
        <v>4.0000000000000001E-3</v>
      </c>
      <c r="S263" s="137">
        <v>0</v>
      </c>
      <c r="T263" s="138">
        <f>S263*H263</f>
        <v>0</v>
      </c>
      <c r="AR263" s="139" t="s">
        <v>215</v>
      </c>
      <c r="AT263" s="139" t="s">
        <v>147</v>
      </c>
      <c r="AU263" s="139" t="s">
        <v>84</v>
      </c>
      <c r="AY263" s="15" t="s">
        <v>145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5" t="s">
        <v>21</v>
      </c>
      <c r="BK263" s="140">
        <f>ROUND(I263*H263,2)</f>
        <v>0</v>
      </c>
      <c r="BL263" s="15" t="s">
        <v>215</v>
      </c>
      <c r="BM263" s="139" t="s">
        <v>474</v>
      </c>
    </row>
    <row r="264" spans="2:65" s="12" customFormat="1">
      <c r="B264" s="152"/>
      <c r="D264" s="153" t="s">
        <v>181</v>
      </c>
      <c r="E264" s="159" t="s">
        <v>1</v>
      </c>
      <c r="F264" s="154" t="s">
        <v>475</v>
      </c>
      <c r="H264" s="155">
        <v>4</v>
      </c>
      <c r="I264" s="156"/>
      <c r="L264" s="152"/>
      <c r="M264" s="157"/>
      <c r="T264" s="158"/>
      <c r="AT264" s="159" t="s">
        <v>181</v>
      </c>
      <c r="AU264" s="159" t="s">
        <v>84</v>
      </c>
      <c r="AV264" s="12" t="s">
        <v>84</v>
      </c>
      <c r="AW264" s="12" t="s">
        <v>32</v>
      </c>
      <c r="AX264" s="12" t="s">
        <v>21</v>
      </c>
      <c r="AY264" s="159" t="s">
        <v>145</v>
      </c>
    </row>
    <row r="265" spans="2:65" s="1" customFormat="1" ht="13.9" customHeight="1">
      <c r="B265" s="126"/>
      <c r="C265" s="127" t="s">
        <v>476</v>
      </c>
      <c r="D265" s="127" t="s">
        <v>147</v>
      </c>
      <c r="E265" s="128" t="s">
        <v>477</v>
      </c>
      <c r="F265" s="129" t="s">
        <v>478</v>
      </c>
      <c r="G265" s="130" t="s">
        <v>192</v>
      </c>
      <c r="H265" s="131">
        <v>6</v>
      </c>
      <c r="I265" s="132"/>
      <c r="J265" s="133">
        <f>ROUND(I265*H265,2)</f>
        <v>0</v>
      </c>
      <c r="K265" s="134"/>
      <c r="L265" s="30"/>
      <c r="M265" s="135" t="s">
        <v>1</v>
      </c>
      <c r="N265" s="136" t="s">
        <v>43</v>
      </c>
      <c r="P265" s="137">
        <f>O265*H265</f>
        <v>0</v>
      </c>
      <c r="Q265" s="137">
        <v>1E-3</v>
      </c>
      <c r="R265" s="137">
        <f>Q265*H265</f>
        <v>6.0000000000000001E-3</v>
      </c>
      <c r="S265" s="137">
        <v>0</v>
      </c>
      <c r="T265" s="138">
        <f>S265*H265</f>
        <v>0</v>
      </c>
      <c r="AR265" s="139" t="s">
        <v>215</v>
      </c>
      <c r="AT265" s="139" t="s">
        <v>147</v>
      </c>
      <c r="AU265" s="139" t="s">
        <v>84</v>
      </c>
      <c r="AY265" s="15" t="s">
        <v>145</v>
      </c>
      <c r="BE265" s="140">
        <f>IF(N265="základní",J265,0)</f>
        <v>0</v>
      </c>
      <c r="BF265" s="140">
        <f>IF(N265="snížená",J265,0)</f>
        <v>0</v>
      </c>
      <c r="BG265" s="140">
        <f>IF(N265="zákl. přenesená",J265,0)</f>
        <v>0</v>
      </c>
      <c r="BH265" s="140">
        <f>IF(N265="sníž. přenesená",J265,0)</f>
        <v>0</v>
      </c>
      <c r="BI265" s="140">
        <f>IF(N265="nulová",J265,0)</f>
        <v>0</v>
      </c>
      <c r="BJ265" s="15" t="s">
        <v>21</v>
      </c>
      <c r="BK265" s="140">
        <f>ROUND(I265*H265,2)</f>
        <v>0</v>
      </c>
      <c r="BL265" s="15" t="s">
        <v>215</v>
      </c>
      <c r="BM265" s="139" t="s">
        <v>479</v>
      </c>
    </row>
    <row r="266" spans="2:65" s="12" customFormat="1">
      <c r="B266" s="152"/>
      <c r="D266" s="153" t="s">
        <v>181</v>
      </c>
      <c r="E266" s="159" t="s">
        <v>1</v>
      </c>
      <c r="F266" s="154" t="s">
        <v>480</v>
      </c>
      <c r="H266" s="155">
        <v>6</v>
      </c>
      <c r="I266" s="156"/>
      <c r="L266" s="152"/>
      <c r="M266" s="157"/>
      <c r="T266" s="158"/>
      <c r="AT266" s="159" t="s">
        <v>181</v>
      </c>
      <c r="AU266" s="159" t="s">
        <v>84</v>
      </c>
      <c r="AV266" s="12" t="s">
        <v>84</v>
      </c>
      <c r="AW266" s="12" t="s">
        <v>32</v>
      </c>
      <c r="AX266" s="12" t="s">
        <v>21</v>
      </c>
      <c r="AY266" s="159" t="s">
        <v>145</v>
      </c>
    </row>
    <row r="267" spans="2:65" s="11" customFormat="1" ht="22.75" customHeight="1">
      <c r="B267" s="114"/>
      <c r="D267" s="115" t="s">
        <v>77</v>
      </c>
      <c r="E267" s="124" t="s">
        <v>481</v>
      </c>
      <c r="F267" s="124" t="s">
        <v>482</v>
      </c>
      <c r="I267" s="117"/>
      <c r="J267" s="125">
        <f>BK267</f>
        <v>0</v>
      </c>
      <c r="L267" s="114"/>
      <c r="M267" s="119"/>
      <c r="P267" s="120">
        <f>SUM(P268:P278)</f>
        <v>0</v>
      </c>
      <c r="R267" s="120">
        <f>SUM(R268:R278)</f>
        <v>1.29E-2</v>
      </c>
      <c r="T267" s="121">
        <f>SUM(T268:T278)</f>
        <v>0</v>
      </c>
      <c r="AR267" s="115" t="s">
        <v>84</v>
      </c>
      <c r="AT267" s="122" t="s">
        <v>77</v>
      </c>
      <c r="AU267" s="122" t="s">
        <v>21</v>
      </c>
      <c r="AY267" s="115" t="s">
        <v>145</v>
      </c>
      <c r="BK267" s="123">
        <f>SUM(BK268:BK278)</f>
        <v>0</v>
      </c>
    </row>
    <row r="268" spans="2:65" s="1" customFormat="1" ht="22.9" customHeight="1">
      <c r="B268" s="126"/>
      <c r="C268" s="127" t="s">
        <v>483</v>
      </c>
      <c r="D268" s="127" t="s">
        <v>147</v>
      </c>
      <c r="E268" s="128" t="s">
        <v>484</v>
      </c>
      <c r="F268" s="129" t="s">
        <v>485</v>
      </c>
      <c r="G268" s="130" t="s">
        <v>187</v>
      </c>
      <c r="H268" s="131">
        <v>1</v>
      </c>
      <c r="I268" s="132"/>
      <c r="J268" s="133">
        <f>ROUND(I268*H268,2)</f>
        <v>0</v>
      </c>
      <c r="K268" s="134"/>
      <c r="L268" s="30"/>
      <c r="M268" s="135" t="s">
        <v>1</v>
      </c>
      <c r="N268" s="136" t="s">
        <v>43</v>
      </c>
      <c r="P268" s="137">
        <f>O268*H268</f>
        <v>0</v>
      </c>
      <c r="Q268" s="137">
        <v>2.0000000000000002E-5</v>
      </c>
      <c r="R268" s="137">
        <f>Q268*H268</f>
        <v>2.0000000000000002E-5</v>
      </c>
      <c r="S268" s="137">
        <v>0</v>
      </c>
      <c r="T268" s="138">
        <f>S268*H268</f>
        <v>0</v>
      </c>
      <c r="AR268" s="139" t="s">
        <v>215</v>
      </c>
      <c r="AT268" s="139" t="s">
        <v>147</v>
      </c>
      <c r="AU268" s="139" t="s">
        <v>84</v>
      </c>
      <c r="AY268" s="15" t="s">
        <v>145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5" t="s">
        <v>21</v>
      </c>
      <c r="BK268" s="140">
        <f>ROUND(I268*H268,2)</f>
        <v>0</v>
      </c>
      <c r="BL268" s="15" t="s">
        <v>215</v>
      </c>
      <c r="BM268" s="139" t="s">
        <v>486</v>
      </c>
    </row>
    <row r="269" spans="2:65" s="1" customFormat="1" ht="13.9" customHeight="1">
      <c r="B269" s="126"/>
      <c r="C269" s="141" t="s">
        <v>487</v>
      </c>
      <c r="D269" s="141" t="s">
        <v>176</v>
      </c>
      <c r="E269" s="142" t="s">
        <v>488</v>
      </c>
      <c r="F269" s="143" t="s">
        <v>489</v>
      </c>
      <c r="G269" s="144" t="s">
        <v>490</v>
      </c>
      <c r="H269" s="145">
        <v>0.499999999999999</v>
      </c>
      <c r="I269" s="146"/>
      <c r="J269" s="147">
        <f>ROUND(I269*H269,2)</f>
        <v>0</v>
      </c>
      <c r="K269" s="148"/>
      <c r="L269" s="149"/>
      <c r="M269" s="150" t="s">
        <v>1</v>
      </c>
      <c r="N269" s="151" t="s">
        <v>43</v>
      </c>
      <c r="P269" s="137">
        <f>O269*H269</f>
        <v>0</v>
      </c>
      <c r="Q269" s="137">
        <v>1E-3</v>
      </c>
      <c r="R269" s="137">
        <f>Q269*H269</f>
        <v>4.9999999999999903E-4</v>
      </c>
      <c r="S269" s="137">
        <v>0</v>
      </c>
      <c r="T269" s="138">
        <f>S269*H269</f>
        <v>0</v>
      </c>
      <c r="AR269" s="139" t="s">
        <v>293</v>
      </c>
      <c r="AT269" s="139" t="s">
        <v>176</v>
      </c>
      <c r="AU269" s="139" t="s">
        <v>84</v>
      </c>
      <c r="AY269" s="15" t="s">
        <v>145</v>
      </c>
      <c r="BE269" s="140">
        <f>IF(N269="základní",J269,0)</f>
        <v>0</v>
      </c>
      <c r="BF269" s="140">
        <f>IF(N269="snížená",J269,0)</f>
        <v>0</v>
      </c>
      <c r="BG269" s="140">
        <f>IF(N269="zákl. přenesená",J269,0)</f>
        <v>0</v>
      </c>
      <c r="BH269" s="140">
        <f>IF(N269="sníž. přenesená",J269,0)</f>
        <v>0</v>
      </c>
      <c r="BI269" s="140">
        <f>IF(N269="nulová",J269,0)</f>
        <v>0</v>
      </c>
      <c r="BJ269" s="15" t="s">
        <v>21</v>
      </c>
      <c r="BK269" s="140">
        <f>ROUND(I269*H269,2)</f>
        <v>0</v>
      </c>
      <c r="BL269" s="15" t="s">
        <v>215</v>
      </c>
      <c r="BM269" s="139" t="s">
        <v>491</v>
      </c>
    </row>
    <row r="270" spans="2:65" s="12" customFormat="1">
      <c r="B270" s="152"/>
      <c r="D270" s="153" t="s">
        <v>181</v>
      </c>
      <c r="F270" s="154" t="s">
        <v>492</v>
      </c>
      <c r="H270" s="155">
        <v>0.499999999999999</v>
      </c>
      <c r="I270" s="156"/>
      <c r="L270" s="152"/>
      <c r="M270" s="157"/>
      <c r="T270" s="158"/>
      <c r="AT270" s="159" t="s">
        <v>181</v>
      </c>
      <c r="AU270" s="159" t="s">
        <v>84</v>
      </c>
      <c r="AV270" s="12" t="s">
        <v>84</v>
      </c>
      <c r="AW270" s="12" t="s">
        <v>3</v>
      </c>
      <c r="AX270" s="12" t="s">
        <v>21</v>
      </c>
      <c r="AY270" s="159" t="s">
        <v>145</v>
      </c>
    </row>
    <row r="271" spans="2:65" s="1" customFormat="1" ht="22.9" customHeight="1">
      <c r="B271" s="126"/>
      <c r="C271" s="127" t="s">
        <v>493</v>
      </c>
      <c r="D271" s="127" t="s">
        <v>147</v>
      </c>
      <c r="E271" s="128" t="s">
        <v>494</v>
      </c>
      <c r="F271" s="129" t="s">
        <v>495</v>
      </c>
      <c r="G271" s="130" t="s">
        <v>187</v>
      </c>
      <c r="H271" s="131">
        <v>1</v>
      </c>
      <c r="I271" s="132"/>
      <c r="J271" s="133">
        <f>ROUND(I271*H271,2)</f>
        <v>0</v>
      </c>
      <c r="K271" s="134"/>
      <c r="L271" s="30"/>
      <c r="M271" s="135" t="s">
        <v>1</v>
      </c>
      <c r="N271" s="136" t="s">
        <v>43</v>
      </c>
      <c r="P271" s="137">
        <f>O271*H271</f>
        <v>0</v>
      </c>
      <c r="Q271" s="137">
        <v>2.9E-4</v>
      </c>
      <c r="R271" s="137">
        <f>Q271*H271</f>
        <v>2.9E-4</v>
      </c>
      <c r="S271" s="137">
        <v>0</v>
      </c>
      <c r="T271" s="138">
        <f>S271*H271</f>
        <v>0</v>
      </c>
      <c r="AR271" s="139" t="s">
        <v>215</v>
      </c>
      <c r="AT271" s="139" t="s">
        <v>147</v>
      </c>
      <c r="AU271" s="139" t="s">
        <v>84</v>
      </c>
      <c r="AY271" s="15" t="s">
        <v>145</v>
      </c>
      <c r="BE271" s="140">
        <f>IF(N271="základní",J271,0)</f>
        <v>0</v>
      </c>
      <c r="BF271" s="140">
        <f>IF(N271="snížená",J271,0)</f>
        <v>0</v>
      </c>
      <c r="BG271" s="140">
        <f>IF(N271="zákl. přenesená",J271,0)</f>
        <v>0</v>
      </c>
      <c r="BH271" s="140">
        <f>IF(N271="sníž. přenesená",J271,0)</f>
        <v>0</v>
      </c>
      <c r="BI271" s="140">
        <f>IF(N271="nulová",J271,0)</f>
        <v>0</v>
      </c>
      <c r="BJ271" s="15" t="s">
        <v>21</v>
      </c>
      <c r="BK271" s="140">
        <f>ROUND(I271*H271,2)</f>
        <v>0</v>
      </c>
      <c r="BL271" s="15" t="s">
        <v>215</v>
      </c>
      <c r="BM271" s="139" t="s">
        <v>496</v>
      </c>
    </row>
    <row r="272" spans="2:65" s="1" customFormat="1" ht="13.9" customHeight="1">
      <c r="B272" s="126"/>
      <c r="C272" s="141" t="s">
        <v>497</v>
      </c>
      <c r="D272" s="141" t="s">
        <v>176</v>
      </c>
      <c r="E272" s="142" t="s">
        <v>498</v>
      </c>
      <c r="F272" s="143" t="s">
        <v>499</v>
      </c>
      <c r="G272" s="144" t="s">
        <v>192</v>
      </c>
      <c r="H272" s="145">
        <v>1</v>
      </c>
      <c r="I272" s="146"/>
      <c r="J272" s="147">
        <f>ROUND(I272*H272,2)</f>
        <v>0</v>
      </c>
      <c r="K272" s="148"/>
      <c r="L272" s="149"/>
      <c r="M272" s="150" t="s">
        <v>1</v>
      </c>
      <c r="N272" s="151" t="s">
        <v>43</v>
      </c>
      <c r="P272" s="137">
        <f>O272*H272</f>
        <v>0</v>
      </c>
      <c r="Q272" s="137">
        <v>3.96E-3</v>
      </c>
      <c r="R272" s="137">
        <f>Q272*H272</f>
        <v>3.96E-3</v>
      </c>
      <c r="S272" s="137">
        <v>0</v>
      </c>
      <c r="T272" s="138">
        <f>S272*H272</f>
        <v>0</v>
      </c>
      <c r="AR272" s="139" t="s">
        <v>293</v>
      </c>
      <c r="AT272" s="139" t="s">
        <v>176</v>
      </c>
      <c r="AU272" s="139" t="s">
        <v>84</v>
      </c>
      <c r="AY272" s="15" t="s">
        <v>145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5" t="s">
        <v>21</v>
      </c>
      <c r="BK272" s="140">
        <f>ROUND(I272*H272,2)</f>
        <v>0</v>
      </c>
      <c r="BL272" s="15" t="s">
        <v>215</v>
      </c>
      <c r="BM272" s="139" t="s">
        <v>500</v>
      </c>
    </row>
    <row r="273" spans="2:65" s="1" customFormat="1" ht="22.9" customHeight="1">
      <c r="B273" s="126"/>
      <c r="C273" s="127" t="s">
        <v>501</v>
      </c>
      <c r="D273" s="127" t="s">
        <v>147</v>
      </c>
      <c r="E273" s="128" t="s">
        <v>502</v>
      </c>
      <c r="F273" s="129" t="s">
        <v>503</v>
      </c>
      <c r="G273" s="130" t="s">
        <v>306</v>
      </c>
      <c r="H273" s="131">
        <v>3</v>
      </c>
      <c r="I273" s="132"/>
      <c r="J273" s="133">
        <f>ROUND(I273*H273,2)</f>
        <v>0</v>
      </c>
      <c r="K273" s="134"/>
      <c r="L273" s="30"/>
      <c r="M273" s="135" t="s">
        <v>1</v>
      </c>
      <c r="N273" s="136" t="s">
        <v>43</v>
      </c>
      <c r="P273" s="137">
        <f>O273*H273</f>
        <v>0</v>
      </c>
      <c r="Q273" s="137">
        <v>3.6999999999999999E-4</v>
      </c>
      <c r="R273" s="137">
        <f>Q273*H273</f>
        <v>1.1099999999999999E-3</v>
      </c>
      <c r="S273" s="137">
        <v>0</v>
      </c>
      <c r="T273" s="138">
        <f>S273*H273</f>
        <v>0</v>
      </c>
      <c r="AR273" s="139" t="s">
        <v>215</v>
      </c>
      <c r="AT273" s="139" t="s">
        <v>147</v>
      </c>
      <c r="AU273" s="139" t="s">
        <v>84</v>
      </c>
      <c r="AY273" s="15" t="s">
        <v>145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5" t="s">
        <v>21</v>
      </c>
      <c r="BK273" s="140">
        <f>ROUND(I273*H273,2)</f>
        <v>0</v>
      </c>
      <c r="BL273" s="15" t="s">
        <v>215</v>
      </c>
      <c r="BM273" s="139" t="s">
        <v>504</v>
      </c>
    </row>
    <row r="274" spans="2:65" s="12" customFormat="1">
      <c r="B274" s="152"/>
      <c r="D274" s="153" t="s">
        <v>181</v>
      </c>
      <c r="E274" s="159" t="s">
        <v>1</v>
      </c>
      <c r="F274" s="154" t="s">
        <v>505</v>
      </c>
      <c r="H274" s="155">
        <v>3</v>
      </c>
      <c r="I274" s="156"/>
      <c r="L274" s="152"/>
      <c r="M274" s="157"/>
      <c r="T274" s="158"/>
      <c r="AT274" s="159" t="s">
        <v>181</v>
      </c>
      <c r="AU274" s="159" t="s">
        <v>84</v>
      </c>
      <c r="AV274" s="12" t="s">
        <v>84</v>
      </c>
      <c r="AW274" s="12" t="s">
        <v>32</v>
      </c>
      <c r="AX274" s="12" t="s">
        <v>21</v>
      </c>
      <c r="AY274" s="159" t="s">
        <v>145</v>
      </c>
    </row>
    <row r="275" spans="2:65" s="1" customFormat="1" ht="22.9" customHeight="1">
      <c r="B275" s="126"/>
      <c r="C275" s="141" t="s">
        <v>506</v>
      </c>
      <c r="D275" s="141" t="s">
        <v>176</v>
      </c>
      <c r="E275" s="142" t="s">
        <v>507</v>
      </c>
      <c r="F275" s="143" t="s">
        <v>508</v>
      </c>
      <c r="G275" s="144" t="s">
        <v>192</v>
      </c>
      <c r="H275" s="145">
        <v>2</v>
      </c>
      <c r="I275" s="146"/>
      <c r="J275" s="147">
        <f>ROUND(I275*H275,2)</f>
        <v>0</v>
      </c>
      <c r="K275" s="148"/>
      <c r="L275" s="149"/>
      <c r="M275" s="150" t="s">
        <v>1</v>
      </c>
      <c r="N275" s="151" t="s">
        <v>43</v>
      </c>
      <c r="P275" s="137">
        <f>O275*H275</f>
        <v>0</v>
      </c>
      <c r="Q275" s="137">
        <v>2E-3</v>
      </c>
      <c r="R275" s="137">
        <f>Q275*H275</f>
        <v>4.0000000000000001E-3</v>
      </c>
      <c r="S275" s="137">
        <v>0</v>
      </c>
      <c r="T275" s="138">
        <f>S275*H275</f>
        <v>0</v>
      </c>
      <c r="AR275" s="139" t="s">
        <v>293</v>
      </c>
      <c r="AT275" s="139" t="s">
        <v>176</v>
      </c>
      <c r="AU275" s="139" t="s">
        <v>84</v>
      </c>
      <c r="AY275" s="15" t="s">
        <v>145</v>
      </c>
      <c r="BE275" s="140">
        <f>IF(N275="základní",J275,0)</f>
        <v>0</v>
      </c>
      <c r="BF275" s="140">
        <f>IF(N275="snížená",J275,0)</f>
        <v>0</v>
      </c>
      <c r="BG275" s="140">
        <f>IF(N275="zákl. přenesená",J275,0)</f>
        <v>0</v>
      </c>
      <c r="BH275" s="140">
        <f>IF(N275="sníž. přenesená",J275,0)</f>
        <v>0</v>
      </c>
      <c r="BI275" s="140">
        <f>IF(N275="nulová",J275,0)</f>
        <v>0</v>
      </c>
      <c r="BJ275" s="15" t="s">
        <v>21</v>
      </c>
      <c r="BK275" s="140">
        <f>ROUND(I275*H275,2)</f>
        <v>0</v>
      </c>
      <c r="BL275" s="15" t="s">
        <v>215</v>
      </c>
      <c r="BM275" s="139" t="s">
        <v>509</v>
      </c>
    </row>
    <row r="276" spans="2:65" s="12" customFormat="1">
      <c r="B276" s="152"/>
      <c r="D276" s="153" t="s">
        <v>181</v>
      </c>
      <c r="F276" s="154" t="s">
        <v>510</v>
      </c>
      <c r="H276" s="155">
        <v>2</v>
      </c>
      <c r="I276" s="156"/>
      <c r="L276" s="152"/>
      <c r="M276" s="157"/>
      <c r="T276" s="158"/>
      <c r="AT276" s="159" t="s">
        <v>181</v>
      </c>
      <c r="AU276" s="159" t="s">
        <v>84</v>
      </c>
      <c r="AV276" s="12" t="s">
        <v>84</v>
      </c>
      <c r="AW276" s="12" t="s">
        <v>3</v>
      </c>
      <c r="AX276" s="12" t="s">
        <v>21</v>
      </c>
      <c r="AY276" s="159" t="s">
        <v>145</v>
      </c>
    </row>
    <row r="277" spans="2:65" s="1" customFormat="1" ht="13.9" customHeight="1">
      <c r="B277" s="126"/>
      <c r="C277" s="141" t="s">
        <v>511</v>
      </c>
      <c r="D277" s="141" t="s">
        <v>176</v>
      </c>
      <c r="E277" s="142" t="s">
        <v>512</v>
      </c>
      <c r="F277" s="143" t="s">
        <v>513</v>
      </c>
      <c r="G277" s="144" t="s">
        <v>514</v>
      </c>
      <c r="H277" s="145">
        <v>2</v>
      </c>
      <c r="I277" s="146"/>
      <c r="J277" s="147">
        <f>ROUND(I277*H277,2)</f>
        <v>0</v>
      </c>
      <c r="K277" s="148"/>
      <c r="L277" s="149"/>
      <c r="M277" s="150" t="s">
        <v>1</v>
      </c>
      <c r="N277" s="151" t="s">
        <v>43</v>
      </c>
      <c r="P277" s="137">
        <f>O277*H277</f>
        <v>0</v>
      </c>
      <c r="Q277" s="137">
        <v>1.5100000000000001E-3</v>
      </c>
      <c r="R277" s="137">
        <f>Q277*H277</f>
        <v>3.0200000000000001E-3</v>
      </c>
      <c r="S277" s="137">
        <v>0</v>
      </c>
      <c r="T277" s="138">
        <f>S277*H277</f>
        <v>0</v>
      </c>
      <c r="AR277" s="139" t="s">
        <v>293</v>
      </c>
      <c r="AT277" s="139" t="s">
        <v>176</v>
      </c>
      <c r="AU277" s="139" t="s">
        <v>84</v>
      </c>
      <c r="AY277" s="15" t="s">
        <v>145</v>
      </c>
      <c r="BE277" s="140">
        <f>IF(N277="základní",J277,0)</f>
        <v>0</v>
      </c>
      <c r="BF277" s="140">
        <f>IF(N277="snížená",J277,0)</f>
        <v>0</v>
      </c>
      <c r="BG277" s="140">
        <f>IF(N277="zákl. přenesená",J277,0)</f>
        <v>0</v>
      </c>
      <c r="BH277" s="140">
        <f>IF(N277="sníž. přenesená",J277,0)</f>
        <v>0</v>
      </c>
      <c r="BI277" s="140">
        <f>IF(N277="nulová",J277,0)</f>
        <v>0</v>
      </c>
      <c r="BJ277" s="15" t="s">
        <v>21</v>
      </c>
      <c r="BK277" s="140">
        <f>ROUND(I277*H277,2)</f>
        <v>0</v>
      </c>
      <c r="BL277" s="15" t="s">
        <v>215</v>
      </c>
      <c r="BM277" s="139" t="s">
        <v>515</v>
      </c>
    </row>
    <row r="278" spans="2:65" s="12" customFormat="1">
      <c r="B278" s="152"/>
      <c r="D278" s="153" t="s">
        <v>181</v>
      </c>
      <c r="F278" s="154" t="s">
        <v>510</v>
      </c>
      <c r="H278" s="155">
        <v>2</v>
      </c>
      <c r="I278" s="156"/>
      <c r="L278" s="152"/>
      <c r="M278" s="157"/>
      <c r="T278" s="158"/>
      <c r="AT278" s="159" t="s">
        <v>181</v>
      </c>
      <c r="AU278" s="159" t="s">
        <v>84</v>
      </c>
      <c r="AV278" s="12" t="s">
        <v>84</v>
      </c>
      <c r="AW278" s="12" t="s">
        <v>3</v>
      </c>
      <c r="AX278" s="12" t="s">
        <v>21</v>
      </c>
      <c r="AY278" s="159" t="s">
        <v>145</v>
      </c>
    </row>
    <row r="279" spans="2:65" s="11" customFormat="1" ht="22.75" customHeight="1">
      <c r="B279" s="114"/>
      <c r="D279" s="115" t="s">
        <v>77</v>
      </c>
      <c r="E279" s="124" t="s">
        <v>516</v>
      </c>
      <c r="F279" s="124" t="s">
        <v>517</v>
      </c>
      <c r="I279" s="117"/>
      <c r="J279" s="125">
        <f>BK279</f>
        <v>0</v>
      </c>
      <c r="L279" s="114"/>
      <c r="M279" s="119"/>
      <c r="P279" s="120">
        <f>SUM(P280:P282)</f>
        <v>0</v>
      </c>
      <c r="R279" s="120">
        <f>SUM(R280:R282)</f>
        <v>5.5000000000000005E-3</v>
      </c>
      <c r="T279" s="121">
        <f>SUM(T280:T282)</f>
        <v>0</v>
      </c>
      <c r="AR279" s="115" t="s">
        <v>84</v>
      </c>
      <c r="AT279" s="122" t="s">
        <v>77</v>
      </c>
      <c r="AU279" s="122" t="s">
        <v>21</v>
      </c>
      <c r="AY279" s="115" t="s">
        <v>145</v>
      </c>
      <c r="BK279" s="123">
        <f>SUM(BK280:BK282)</f>
        <v>0</v>
      </c>
    </row>
    <row r="280" spans="2:65" s="1" customFormat="1" ht="22.9" customHeight="1">
      <c r="B280" s="126"/>
      <c r="C280" s="127" t="s">
        <v>518</v>
      </c>
      <c r="D280" s="127" t="s">
        <v>147</v>
      </c>
      <c r="E280" s="128" t="s">
        <v>519</v>
      </c>
      <c r="F280" s="129" t="s">
        <v>520</v>
      </c>
      <c r="G280" s="130" t="s">
        <v>306</v>
      </c>
      <c r="H280" s="131">
        <v>55</v>
      </c>
      <c r="I280" s="132"/>
      <c r="J280" s="133">
        <f>ROUND(I280*H280,2)</f>
        <v>0</v>
      </c>
      <c r="K280" s="134"/>
      <c r="L280" s="30"/>
      <c r="M280" s="135" t="s">
        <v>1</v>
      </c>
      <c r="N280" s="136" t="s">
        <v>43</v>
      </c>
      <c r="P280" s="137">
        <f>O280*H280</f>
        <v>0</v>
      </c>
      <c r="Q280" s="137">
        <v>0</v>
      </c>
      <c r="R280" s="137">
        <f>Q280*H280</f>
        <v>0</v>
      </c>
      <c r="S280" s="137">
        <v>0</v>
      </c>
      <c r="T280" s="138">
        <f>S280*H280</f>
        <v>0</v>
      </c>
      <c r="AR280" s="139" t="s">
        <v>215</v>
      </c>
      <c r="AT280" s="139" t="s">
        <v>147</v>
      </c>
      <c r="AU280" s="139" t="s">
        <v>84</v>
      </c>
      <c r="AY280" s="15" t="s">
        <v>145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5" t="s">
        <v>21</v>
      </c>
      <c r="BK280" s="140">
        <f>ROUND(I280*H280,2)</f>
        <v>0</v>
      </c>
      <c r="BL280" s="15" t="s">
        <v>215</v>
      </c>
      <c r="BM280" s="139" t="s">
        <v>521</v>
      </c>
    </row>
    <row r="281" spans="2:65" s="12" customFormat="1">
      <c r="B281" s="152"/>
      <c r="D281" s="153" t="s">
        <v>181</v>
      </c>
      <c r="E281" s="159" t="s">
        <v>1</v>
      </c>
      <c r="F281" s="154" t="s">
        <v>522</v>
      </c>
      <c r="H281" s="155">
        <v>55</v>
      </c>
      <c r="I281" s="156"/>
      <c r="L281" s="152"/>
      <c r="M281" s="157"/>
      <c r="T281" s="158"/>
      <c r="AT281" s="159" t="s">
        <v>181</v>
      </c>
      <c r="AU281" s="159" t="s">
        <v>84</v>
      </c>
      <c r="AV281" s="12" t="s">
        <v>84</v>
      </c>
      <c r="AW281" s="12" t="s">
        <v>32</v>
      </c>
      <c r="AX281" s="12" t="s">
        <v>21</v>
      </c>
      <c r="AY281" s="159" t="s">
        <v>145</v>
      </c>
    </row>
    <row r="282" spans="2:65" s="1" customFormat="1" ht="13.9" customHeight="1">
      <c r="B282" s="126"/>
      <c r="C282" s="141" t="s">
        <v>523</v>
      </c>
      <c r="D282" s="141" t="s">
        <v>176</v>
      </c>
      <c r="E282" s="142" t="s">
        <v>524</v>
      </c>
      <c r="F282" s="143" t="s">
        <v>525</v>
      </c>
      <c r="G282" s="144" t="s">
        <v>306</v>
      </c>
      <c r="H282" s="145">
        <v>55</v>
      </c>
      <c r="I282" s="146"/>
      <c r="J282" s="147">
        <f>ROUND(I282*H282,2)</f>
        <v>0</v>
      </c>
      <c r="K282" s="148"/>
      <c r="L282" s="149"/>
      <c r="M282" s="150" t="s">
        <v>1</v>
      </c>
      <c r="N282" s="151" t="s">
        <v>43</v>
      </c>
      <c r="P282" s="137">
        <f>O282*H282</f>
        <v>0</v>
      </c>
      <c r="Q282" s="137">
        <v>1E-4</v>
      </c>
      <c r="R282" s="137">
        <f>Q282*H282</f>
        <v>5.5000000000000005E-3</v>
      </c>
      <c r="S282" s="137">
        <v>0</v>
      </c>
      <c r="T282" s="138">
        <f>S282*H282</f>
        <v>0</v>
      </c>
      <c r="AR282" s="139" t="s">
        <v>293</v>
      </c>
      <c r="AT282" s="139" t="s">
        <v>176</v>
      </c>
      <c r="AU282" s="139" t="s">
        <v>84</v>
      </c>
      <c r="AY282" s="15" t="s">
        <v>145</v>
      </c>
      <c r="BE282" s="140">
        <f>IF(N282="základní",J282,0)</f>
        <v>0</v>
      </c>
      <c r="BF282" s="140">
        <f>IF(N282="snížená",J282,0)</f>
        <v>0</v>
      </c>
      <c r="BG282" s="140">
        <f>IF(N282="zákl. přenesená",J282,0)</f>
        <v>0</v>
      </c>
      <c r="BH282" s="140">
        <f>IF(N282="sníž. přenesená",J282,0)</f>
        <v>0</v>
      </c>
      <c r="BI282" s="140">
        <f>IF(N282="nulová",J282,0)</f>
        <v>0</v>
      </c>
      <c r="BJ282" s="15" t="s">
        <v>21</v>
      </c>
      <c r="BK282" s="140">
        <f>ROUND(I282*H282,2)</f>
        <v>0</v>
      </c>
      <c r="BL282" s="15" t="s">
        <v>215</v>
      </c>
      <c r="BM282" s="139" t="s">
        <v>526</v>
      </c>
    </row>
    <row r="283" spans="2:65" s="11" customFormat="1" ht="22.75" customHeight="1">
      <c r="B283" s="114"/>
      <c r="D283" s="115" t="s">
        <v>77</v>
      </c>
      <c r="E283" s="124" t="s">
        <v>527</v>
      </c>
      <c r="F283" s="124" t="s">
        <v>528</v>
      </c>
      <c r="I283" s="117"/>
      <c r="J283" s="125">
        <f>BK283</f>
        <v>0</v>
      </c>
      <c r="L283" s="114"/>
      <c r="M283" s="119"/>
      <c r="P283" s="120">
        <f>SUM(P284:P311)</f>
        <v>0</v>
      </c>
      <c r="R283" s="120">
        <f>SUM(R284:R311)</f>
        <v>0.91450000000000009</v>
      </c>
      <c r="T283" s="121">
        <f>SUM(T284:T311)</f>
        <v>2.70072</v>
      </c>
      <c r="AR283" s="115" t="s">
        <v>84</v>
      </c>
      <c r="AT283" s="122" t="s">
        <v>77</v>
      </c>
      <c r="AU283" s="122" t="s">
        <v>21</v>
      </c>
      <c r="AY283" s="115" t="s">
        <v>145</v>
      </c>
      <c r="BK283" s="123">
        <f>SUM(BK284:BK311)</f>
        <v>0</v>
      </c>
    </row>
    <row r="284" spans="2:65" s="1" customFormat="1" ht="13.9" customHeight="1">
      <c r="B284" s="126"/>
      <c r="C284" s="127" t="s">
        <v>529</v>
      </c>
      <c r="D284" s="127" t="s">
        <v>147</v>
      </c>
      <c r="E284" s="128" t="s">
        <v>530</v>
      </c>
      <c r="F284" s="129" t="s">
        <v>531</v>
      </c>
      <c r="G284" s="130" t="s">
        <v>187</v>
      </c>
      <c r="H284" s="131">
        <v>6</v>
      </c>
      <c r="I284" s="132"/>
      <c r="J284" s="133">
        <f>ROUND(I284*H284,2)</f>
        <v>0</v>
      </c>
      <c r="K284" s="134"/>
      <c r="L284" s="30"/>
      <c r="M284" s="135" t="s">
        <v>1</v>
      </c>
      <c r="N284" s="136" t="s">
        <v>43</v>
      </c>
      <c r="P284" s="137">
        <f>O284*H284</f>
        <v>0</v>
      </c>
      <c r="Q284" s="137">
        <v>1.2199999999999999E-3</v>
      </c>
      <c r="R284" s="137">
        <f>Q284*H284</f>
        <v>7.3200000000000001E-3</v>
      </c>
      <c r="S284" s="137">
        <v>8.1999999999999998E-4</v>
      </c>
      <c r="T284" s="138">
        <f>S284*H284</f>
        <v>4.9199999999999999E-3</v>
      </c>
      <c r="AR284" s="139" t="s">
        <v>215</v>
      </c>
      <c r="AT284" s="139" t="s">
        <v>147</v>
      </c>
      <c r="AU284" s="139" t="s">
        <v>84</v>
      </c>
      <c r="AY284" s="15" t="s">
        <v>145</v>
      </c>
      <c r="BE284" s="140">
        <f>IF(N284="základní",J284,0)</f>
        <v>0</v>
      </c>
      <c r="BF284" s="140">
        <f>IF(N284="snížená",J284,0)</f>
        <v>0</v>
      </c>
      <c r="BG284" s="140">
        <f>IF(N284="zákl. přenesená",J284,0)</f>
        <v>0</v>
      </c>
      <c r="BH284" s="140">
        <f>IF(N284="sníž. přenesená",J284,0)</f>
        <v>0</v>
      </c>
      <c r="BI284" s="140">
        <f>IF(N284="nulová",J284,0)</f>
        <v>0</v>
      </c>
      <c r="BJ284" s="15" t="s">
        <v>21</v>
      </c>
      <c r="BK284" s="140">
        <f>ROUND(I284*H284,2)</f>
        <v>0</v>
      </c>
      <c r="BL284" s="15" t="s">
        <v>215</v>
      </c>
      <c r="BM284" s="139" t="s">
        <v>532</v>
      </c>
    </row>
    <row r="285" spans="2:65" s="1" customFormat="1" ht="13.9" customHeight="1">
      <c r="B285" s="126"/>
      <c r="C285" s="127" t="s">
        <v>533</v>
      </c>
      <c r="D285" s="127" t="s">
        <v>147</v>
      </c>
      <c r="E285" s="128" t="s">
        <v>534</v>
      </c>
      <c r="F285" s="129" t="s">
        <v>535</v>
      </c>
      <c r="G285" s="130" t="s">
        <v>306</v>
      </c>
      <c r="H285" s="131">
        <v>100</v>
      </c>
      <c r="I285" s="132"/>
      <c r="J285" s="133">
        <f>ROUND(I285*H285,2)</f>
        <v>0</v>
      </c>
      <c r="K285" s="134"/>
      <c r="L285" s="30"/>
      <c r="M285" s="135" t="s">
        <v>1</v>
      </c>
      <c r="N285" s="136" t="s">
        <v>43</v>
      </c>
      <c r="P285" s="137">
        <f>O285*H285</f>
        <v>0</v>
      </c>
      <c r="Q285" s="137">
        <v>0</v>
      </c>
      <c r="R285" s="137">
        <f>Q285*H285</f>
        <v>0</v>
      </c>
      <c r="S285" s="137">
        <v>1.4919999999999999E-2</v>
      </c>
      <c r="T285" s="138">
        <f>S285*H285</f>
        <v>1.492</v>
      </c>
      <c r="AR285" s="139" t="s">
        <v>215</v>
      </c>
      <c r="AT285" s="139" t="s">
        <v>147</v>
      </c>
      <c r="AU285" s="139" t="s">
        <v>84</v>
      </c>
      <c r="AY285" s="15" t="s">
        <v>145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5" t="s">
        <v>21</v>
      </c>
      <c r="BK285" s="140">
        <f>ROUND(I285*H285,2)</f>
        <v>0</v>
      </c>
      <c r="BL285" s="15" t="s">
        <v>215</v>
      </c>
      <c r="BM285" s="139" t="s">
        <v>536</v>
      </c>
    </row>
    <row r="286" spans="2:65" s="12" customFormat="1">
      <c r="B286" s="152"/>
      <c r="D286" s="153" t="s">
        <v>181</v>
      </c>
      <c r="E286" s="159" t="s">
        <v>1</v>
      </c>
      <c r="F286" s="154" t="s">
        <v>537</v>
      </c>
      <c r="H286" s="155">
        <v>100</v>
      </c>
      <c r="I286" s="156"/>
      <c r="L286" s="152"/>
      <c r="M286" s="157"/>
      <c r="T286" s="158"/>
      <c r="AT286" s="159" t="s">
        <v>181</v>
      </c>
      <c r="AU286" s="159" t="s">
        <v>84</v>
      </c>
      <c r="AV286" s="12" t="s">
        <v>84</v>
      </c>
      <c r="AW286" s="12" t="s">
        <v>32</v>
      </c>
      <c r="AX286" s="12" t="s">
        <v>21</v>
      </c>
      <c r="AY286" s="159" t="s">
        <v>145</v>
      </c>
    </row>
    <row r="287" spans="2:65" s="1" customFormat="1" ht="13.9" customHeight="1">
      <c r="B287" s="126"/>
      <c r="C287" s="127" t="s">
        <v>538</v>
      </c>
      <c r="D287" s="127" t="s">
        <v>147</v>
      </c>
      <c r="E287" s="128" t="s">
        <v>539</v>
      </c>
      <c r="F287" s="129" t="s">
        <v>540</v>
      </c>
      <c r="G287" s="130" t="s">
        <v>306</v>
      </c>
      <c r="H287" s="131">
        <v>10</v>
      </c>
      <c r="I287" s="132"/>
      <c r="J287" s="133">
        <f t="shared" ref="J287:J311" si="20">ROUND(I287*H287,2)</f>
        <v>0</v>
      </c>
      <c r="K287" s="134"/>
      <c r="L287" s="30"/>
      <c r="M287" s="135" t="s">
        <v>1</v>
      </c>
      <c r="N287" s="136" t="s">
        <v>43</v>
      </c>
      <c r="P287" s="137">
        <f t="shared" ref="P287:P311" si="21">O287*H287</f>
        <v>0</v>
      </c>
      <c r="Q287" s="137">
        <v>0</v>
      </c>
      <c r="R287" s="137">
        <f t="shared" ref="R287:R311" si="22">Q287*H287</f>
        <v>0</v>
      </c>
      <c r="S287" s="137">
        <v>3.065E-2</v>
      </c>
      <c r="T287" s="138">
        <f t="shared" ref="T287:T311" si="23">S287*H287</f>
        <v>0.30649999999999999</v>
      </c>
      <c r="AR287" s="139" t="s">
        <v>215</v>
      </c>
      <c r="AT287" s="139" t="s">
        <v>147</v>
      </c>
      <c r="AU287" s="139" t="s">
        <v>84</v>
      </c>
      <c r="AY287" s="15" t="s">
        <v>145</v>
      </c>
      <c r="BE287" s="140">
        <f t="shared" ref="BE287:BE311" si="24">IF(N287="základní",J287,0)</f>
        <v>0</v>
      </c>
      <c r="BF287" s="140">
        <f t="shared" ref="BF287:BF311" si="25">IF(N287="snížená",J287,0)</f>
        <v>0</v>
      </c>
      <c r="BG287" s="140">
        <f t="shared" ref="BG287:BG311" si="26">IF(N287="zákl. přenesená",J287,0)</f>
        <v>0</v>
      </c>
      <c r="BH287" s="140">
        <f t="shared" ref="BH287:BH311" si="27">IF(N287="sníž. přenesená",J287,0)</f>
        <v>0</v>
      </c>
      <c r="BI287" s="140">
        <f t="shared" ref="BI287:BI311" si="28">IF(N287="nulová",J287,0)</f>
        <v>0</v>
      </c>
      <c r="BJ287" s="15" t="s">
        <v>21</v>
      </c>
      <c r="BK287" s="140">
        <f t="shared" ref="BK287:BK311" si="29">ROUND(I287*H287,2)</f>
        <v>0</v>
      </c>
      <c r="BL287" s="15" t="s">
        <v>215</v>
      </c>
      <c r="BM287" s="139" t="s">
        <v>541</v>
      </c>
    </row>
    <row r="288" spans="2:65" s="1" customFormat="1" ht="13.9" customHeight="1">
      <c r="B288" s="126"/>
      <c r="C288" s="127" t="s">
        <v>542</v>
      </c>
      <c r="D288" s="127" t="s">
        <v>147</v>
      </c>
      <c r="E288" s="128" t="s">
        <v>543</v>
      </c>
      <c r="F288" s="129" t="s">
        <v>544</v>
      </c>
      <c r="G288" s="130" t="s">
        <v>187</v>
      </c>
      <c r="H288" s="131">
        <v>4</v>
      </c>
      <c r="I288" s="132"/>
      <c r="J288" s="133">
        <f t="shared" si="20"/>
        <v>0</v>
      </c>
      <c r="K288" s="134"/>
      <c r="L288" s="30"/>
      <c r="M288" s="135" t="s">
        <v>1</v>
      </c>
      <c r="N288" s="136" t="s">
        <v>43</v>
      </c>
      <c r="P288" s="137">
        <f t="shared" si="21"/>
        <v>0</v>
      </c>
      <c r="Q288" s="137">
        <v>2.0200000000000001E-3</v>
      </c>
      <c r="R288" s="137">
        <f t="shared" si="22"/>
        <v>8.0800000000000004E-3</v>
      </c>
      <c r="S288" s="137">
        <v>0</v>
      </c>
      <c r="T288" s="138">
        <f t="shared" si="23"/>
        <v>0</v>
      </c>
      <c r="AR288" s="139" t="s">
        <v>215</v>
      </c>
      <c r="AT288" s="139" t="s">
        <v>147</v>
      </c>
      <c r="AU288" s="139" t="s">
        <v>84</v>
      </c>
      <c r="AY288" s="15" t="s">
        <v>145</v>
      </c>
      <c r="BE288" s="140">
        <f t="shared" si="24"/>
        <v>0</v>
      </c>
      <c r="BF288" s="140">
        <f t="shared" si="25"/>
        <v>0</v>
      </c>
      <c r="BG288" s="140">
        <f t="shared" si="26"/>
        <v>0</v>
      </c>
      <c r="BH288" s="140">
        <f t="shared" si="27"/>
        <v>0</v>
      </c>
      <c r="BI288" s="140">
        <f t="shared" si="28"/>
        <v>0</v>
      </c>
      <c r="BJ288" s="15" t="s">
        <v>21</v>
      </c>
      <c r="BK288" s="140">
        <f t="shared" si="29"/>
        <v>0</v>
      </c>
      <c r="BL288" s="15" t="s">
        <v>215</v>
      </c>
      <c r="BM288" s="139" t="s">
        <v>545</v>
      </c>
    </row>
    <row r="289" spans="2:65" s="1" customFormat="1" ht="13.9" customHeight="1">
      <c r="B289" s="126"/>
      <c r="C289" s="127" t="s">
        <v>546</v>
      </c>
      <c r="D289" s="127" t="s">
        <v>147</v>
      </c>
      <c r="E289" s="128" t="s">
        <v>547</v>
      </c>
      <c r="F289" s="129" t="s">
        <v>548</v>
      </c>
      <c r="G289" s="130" t="s">
        <v>187</v>
      </c>
      <c r="H289" s="131">
        <v>1</v>
      </c>
      <c r="I289" s="132"/>
      <c r="J289" s="133">
        <f t="shared" si="20"/>
        <v>0</v>
      </c>
      <c r="K289" s="134"/>
      <c r="L289" s="30"/>
      <c r="M289" s="135" t="s">
        <v>1</v>
      </c>
      <c r="N289" s="136" t="s">
        <v>43</v>
      </c>
      <c r="P289" s="137">
        <f t="shared" si="21"/>
        <v>0</v>
      </c>
      <c r="Q289" s="137">
        <v>2.2599999999999999E-3</v>
      </c>
      <c r="R289" s="137">
        <f t="shared" si="22"/>
        <v>2.2599999999999999E-3</v>
      </c>
      <c r="S289" s="137">
        <v>0</v>
      </c>
      <c r="T289" s="138">
        <f t="shared" si="23"/>
        <v>0</v>
      </c>
      <c r="AR289" s="139" t="s">
        <v>215</v>
      </c>
      <c r="AT289" s="139" t="s">
        <v>147</v>
      </c>
      <c r="AU289" s="139" t="s">
        <v>84</v>
      </c>
      <c r="AY289" s="15" t="s">
        <v>145</v>
      </c>
      <c r="BE289" s="140">
        <f t="shared" si="24"/>
        <v>0</v>
      </c>
      <c r="BF289" s="140">
        <f t="shared" si="25"/>
        <v>0</v>
      </c>
      <c r="BG289" s="140">
        <f t="shared" si="26"/>
        <v>0</v>
      </c>
      <c r="BH289" s="140">
        <f t="shared" si="27"/>
        <v>0</v>
      </c>
      <c r="BI289" s="140">
        <f t="shared" si="28"/>
        <v>0</v>
      </c>
      <c r="BJ289" s="15" t="s">
        <v>21</v>
      </c>
      <c r="BK289" s="140">
        <f t="shared" si="29"/>
        <v>0</v>
      </c>
      <c r="BL289" s="15" t="s">
        <v>215</v>
      </c>
      <c r="BM289" s="139" t="s">
        <v>549</v>
      </c>
    </row>
    <row r="290" spans="2:65" s="1" customFormat="1" ht="34" customHeight="1">
      <c r="B290" s="126"/>
      <c r="C290" s="127" t="s">
        <v>550</v>
      </c>
      <c r="D290" s="127" t="s">
        <v>147</v>
      </c>
      <c r="E290" s="128" t="s">
        <v>551</v>
      </c>
      <c r="F290" s="129" t="s">
        <v>1632</v>
      </c>
      <c r="G290" s="130" t="s">
        <v>306</v>
      </c>
      <c r="H290" s="131">
        <v>48</v>
      </c>
      <c r="I290" s="132"/>
      <c r="J290" s="133">
        <f t="shared" si="20"/>
        <v>0</v>
      </c>
      <c r="K290" s="134"/>
      <c r="L290" s="30"/>
      <c r="M290" s="135" t="s">
        <v>1</v>
      </c>
      <c r="N290" s="136" t="s">
        <v>43</v>
      </c>
      <c r="P290" s="137">
        <f t="shared" si="21"/>
        <v>0</v>
      </c>
      <c r="Q290" s="137">
        <v>0</v>
      </c>
      <c r="R290" s="137">
        <f t="shared" si="22"/>
        <v>0</v>
      </c>
      <c r="S290" s="137">
        <v>1.6199999999999999E-2</v>
      </c>
      <c r="T290" s="138">
        <f t="shared" si="23"/>
        <v>0.77759999999999996</v>
      </c>
      <c r="AR290" s="139" t="s">
        <v>215</v>
      </c>
      <c r="AT290" s="139" t="s">
        <v>147</v>
      </c>
      <c r="AU290" s="139" t="s">
        <v>84</v>
      </c>
      <c r="AY290" s="15" t="s">
        <v>145</v>
      </c>
      <c r="BE290" s="140">
        <f t="shared" si="24"/>
        <v>0</v>
      </c>
      <c r="BF290" s="140">
        <f t="shared" si="25"/>
        <v>0</v>
      </c>
      <c r="BG290" s="140">
        <f t="shared" si="26"/>
        <v>0</v>
      </c>
      <c r="BH290" s="140">
        <f t="shared" si="27"/>
        <v>0</v>
      </c>
      <c r="BI290" s="140">
        <f t="shared" si="28"/>
        <v>0</v>
      </c>
      <c r="BJ290" s="15" t="s">
        <v>21</v>
      </c>
      <c r="BK290" s="140">
        <f t="shared" si="29"/>
        <v>0</v>
      </c>
      <c r="BL290" s="15" t="s">
        <v>215</v>
      </c>
      <c r="BM290" s="139" t="s">
        <v>552</v>
      </c>
    </row>
    <row r="291" spans="2:65" s="1" customFormat="1" ht="13.9" customHeight="1">
      <c r="B291" s="126"/>
      <c r="C291" s="127" t="s">
        <v>553</v>
      </c>
      <c r="D291" s="127" t="s">
        <v>147</v>
      </c>
      <c r="E291" s="128" t="s">
        <v>554</v>
      </c>
      <c r="F291" s="129" t="s">
        <v>555</v>
      </c>
      <c r="G291" s="130" t="s">
        <v>306</v>
      </c>
      <c r="H291" s="131">
        <v>57</v>
      </c>
      <c r="I291" s="132"/>
      <c r="J291" s="133">
        <f t="shared" si="20"/>
        <v>0</v>
      </c>
      <c r="K291" s="134"/>
      <c r="L291" s="30"/>
      <c r="M291" s="135" t="s">
        <v>1</v>
      </c>
      <c r="N291" s="136" t="s">
        <v>43</v>
      </c>
      <c r="P291" s="137">
        <f t="shared" si="21"/>
        <v>0</v>
      </c>
      <c r="Q291" s="137">
        <v>0</v>
      </c>
      <c r="R291" s="137">
        <f t="shared" si="22"/>
        <v>0</v>
      </c>
      <c r="S291" s="137">
        <v>2.0999999999999999E-3</v>
      </c>
      <c r="T291" s="138">
        <f t="shared" si="23"/>
        <v>0.11969999999999999</v>
      </c>
      <c r="AR291" s="139" t="s">
        <v>215</v>
      </c>
      <c r="AT291" s="139" t="s">
        <v>147</v>
      </c>
      <c r="AU291" s="139" t="s">
        <v>84</v>
      </c>
      <c r="AY291" s="15" t="s">
        <v>145</v>
      </c>
      <c r="BE291" s="140">
        <f t="shared" si="24"/>
        <v>0</v>
      </c>
      <c r="BF291" s="140">
        <f t="shared" si="25"/>
        <v>0</v>
      </c>
      <c r="BG291" s="140">
        <f t="shared" si="26"/>
        <v>0</v>
      </c>
      <c r="BH291" s="140">
        <f t="shared" si="27"/>
        <v>0</v>
      </c>
      <c r="BI291" s="140">
        <f t="shared" si="28"/>
        <v>0</v>
      </c>
      <c r="BJ291" s="15" t="s">
        <v>21</v>
      </c>
      <c r="BK291" s="140">
        <f t="shared" si="29"/>
        <v>0</v>
      </c>
      <c r="BL291" s="15" t="s">
        <v>215</v>
      </c>
      <c r="BM291" s="139" t="s">
        <v>556</v>
      </c>
    </row>
    <row r="292" spans="2:65" s="1" customFormat="1" ht="13.9" customHeight="1">
      <c r="B292" s="126"/>
      <c r="C292" s="127" t="s">
        <v>557</v>
      </c>
      <c r="D292" s="127" t="s">
        <v>147</v>
      </c>
      <c r="E292" s="128" t="s">
        <v>558</v>
      </c>
      <c r="F292" s="129" t="s">
        <v>559</v>
      </c>
      <c r="G292" s="130" t="s">
        <v>306</v>
      </c>
      <c r="H292" s="131">
        <v>46</v>
      </c>
      <c r="I292" s="132"/>
      <c r="J292" s="133">
        <f t="shared" si="20"/>
        <v>0</v>
      </c>
      <c r="K292" s="134"/>
      <c r="L292" s="30"/>
      <c r="M292" s="135" t="s">
        <v>1</v>
      </c>
      <c r="N292" s="136" t="s">
        <v>43</v>
      </c>
      <c r="P292" s="137">
        <f t="shared" si="21"/>
        <v>0</v>
      </c>
      <c r="Q292" s="137">
        <v>1.115E-2</v>
      </c>
      <c r="R292" s="137">
        <f t="shared" si="22"/>
        <v>0.51290000000000002</v>
      </c>
      <c r="S292" s="137">
        <v>0</v>
      </c>
      <c r="T292" s="138">
        <f t="shared" si="23"/>
        <v>0</v>
      </c>
      <c r="AR292" s="139" t="s">
        <v>215</v>
      </c>
      <c r="AT292" s="139" t="s">
        <v>147</v>
      </c>
      <c r="AU292" s="139" t="s">
        <v>84</v>
      </c>
      <c r="AY292" s="15" t="s">
        <v>145</v>
      </c>
      <c r="BE292" s="140">
        <f t="shared" si="24"/>
        <v>0</v>
      </c>
      <c r="BF292" s="140">
        <f t="shared" si="25"/>
        <v>0</v>
      </c>
      <c r="BG292" s="140">
        <f t="shared" si="26"/>
        <v>0</v>
      </c>
      <c r="BH292" s="140">
        <f t="shared" si="27"/>
        <v>0</v>
      </c>
      <c r="BI292" s="140">
        <f t="shared" si="28"/>
        <v>0</v>
      </c>
      <c r="BJ292" s="15" t="s">
        <v>21</v>
      </c>
      <c r="BK292" s="140">
        <f t="shared" si="29"/>
        <v>0</v>
      </c>
      <c r="BL292" s="15" t="s">
        <v>215</v>
      </c>
      <c r="BM292" s="139" t="s">
        <v>560</v>
      </c>
    </row>
    <row r="293" spans="2:65" s="1" customFormat="1" ht="13.9" customHeight="1">
      <c r="B293" s="126"/>
      <c r="C293" s="127" t="s">
        <v>561</v>
      </c>
      <c r="D293" s="127" t="s">
        <v>147</v>
      </c>
      <c r="E293" s="128" t="s">
        <v>562</v>
      </c>
      <c r="F293" s="129" t="s">
        <v>563</v>
      </c>
      <c r="G293" s="130" t="s">
        <v>306</v>
      </c>
      <c r="H293" s="131">
        <v>15</v>
      </c>
      <c r="I293" s="132"/>
      <c r="J293" s="133">
        <f t="shared" si="20"/>
        <v>0</v>
      </c>
      <c r="K293" s="134"/>
      <c r="L293" s="30"/>
      <c r="M293" s="135" t="s">
        <v>1</v>
      </c>
      <c r="N293" s="136" t="s">
        <v>43</v>
      </c>
      <c r="P293" s="137">
        <f t="shared" si="21"/>
        <v>0</v>
      </c>
      <c r="Q293" s="137">
        <v>8.1999999999999998E-4</v>
      </c>
      <c r="R293" s="137">
        <f t="shared" si="22"/>
        <v>1.23E-2</v>
      </c>
      <c r="S293" s="137">
        <v>0</v>
      </c>
      <c r="T293" s="138">
        <f t="shared" si="23"/>
        <v>0</v>
      </c>
      <c r="AR293" s="139" t="s">
        <v>215</v>
      </c>
      <c r="AT293" s="139" t="s">
        <v>147</v>
      </c>
      <c r="AU293" s="139" t="s">
        <v>84</v>
      </c>
      <c r="AY293" s="15" t="s">
        <v>145</v>
      </c>
      <c r="BE293" s="140">
        <f t="shared" si="24"/>
        <v>0</v>
      </c>
      <c r="BF293" s="140">
        <f t="shared" si="25"/>
        <v>0</v>
      </c>
      <c r="BG293" s="140">
        <f t="shared" si="26"/>
        <v>0</v>
      </c>
      <c r="BH293" s="140">
        <f t="shared" si="27"/>
        <v>0</v>
      </c>
      <c r="BI293" s="140">
        <f t="shared" si="28"/>
        <v>0</v>
      </c>
      <c r="BJ293" s="15" t="s">
        <v>21</v>
      </c>
      <c r="BK293" s="140">
        <f t="shared" si="29"/>
        <v>0</v>
      </c>
      <c r="BL293" s="15" t="s">
        <v>215</v>
      </c>
      <c r="BM293" s="139" t="s">
        <v>564</v>
      </c>
    </row>
    <row r="294" spans="2:65" s="1" customFormat="1" ht="13.9" customHeight="1">
      <c r="B294" s="126"/>
      <c r="C294" s="127" t="s">
        <v>565</v>
      </c>
      <c r="D294" s="127" t="s">
        <v>147</v>
      </c>
      <c r="E294" s="128" t="s">
        <v>566</v>
      </c>
      <c r="F294" s="129" t="s">
        <v>567</v>
      </c>
      <c r="G294" s="130" t="s">
        <v>306</v>
      </c>
      <c r="H294" s="131">
        <v>3</v>
      </c>
      <c r="I294" s="132"/>
      <c r="J294" s="133">
        <f t="shared" si="20"/>
        <v>0</v>
      </c>
      <c r="K294" s="134"/>
      <c r="L294" s="30"/>
      <c r="M294" s="135" t="s">
        <v>1</v>
      </c>
      <c r="N294" s="136" t="s">
        <v>43</v>
      </c>
      <c r="P294" s="137">
        <f t="shared" si="21"/>
        <v>0</v>
      </c>
      <c r="Q294" s="137">
        <v>2.9E-4</v>
      </c>
      <c r="R294" s="137">
        <f t="shared" si="22"/>
        <v>8.7000000000000001E-4</v>
      </c>
      <c r="S294" s="137">
        <v>0</v>
      </c>
      <c r="T294" s="138">
        <f t="shared" si="23"/>
        <v>0</v>
      </c>
      <c r="AR294" s="139" t="s">
        <v>215</v>
      </c>
      <c r="AT294" s="139" t="s">
        <v>147</v>
      </c>
      <c r="AU294" s="139" t="s">
        <v>84</v>
      </c>
      <c r="AY294" s="15" t="s">
        <v>145</v>
      </c>
      <c r="BE294" s="140">
        <f t="shared" si="24"/>
        <v>0</v>
      </c>
      <c r="BF294" s="140">
        <f t="shared" si="25"/>
        <v>0</v>
      </c>
      <c r="BG294" s="140">
        <f t="shared" si="26"/>
        <v>0</v>
      </c>
      <c r="BH294" s="140">
        <f t="shared" si="27"/>
        <v>0</v>
      </c>
      <c r="BI294" s="140">
        <f t="shared" si="28"/>
        <v>0</v>
      </c>
      <c r="BJ294" s="15" t="s">
        <v>21</v>
      </c>
      <c r="BK294" s="140">
        <f t="shared" si="29"/>
        <v>0</v>
      </c>
      <c r="BL294" s="15" t="s">
        <v>215</v>
      </c>
      <c r="BM294" s="139" t="s">
        <v>568</v>
      </c>
    </row>
    <row r="295" spans="2:65" s="1" customFormat="1" ht="13.9" customHeight="1">
      <c r="B295" s="126"/>
      <c r="C295" s="127" t="s">
        <v>569</v>
      </c>
      <c r="D295" s="127" t="s">
        <v>147</v>
      </c>
      <c r="E295" s="128" t="s">
        <v>570</v>
      </c>
      <c r="F295" s="129" t="s">
        <v>571</v>
      </c>
      <c r="G295" s="130" t="s">
        <v>306</v>
      </c>
      <c r="H295" s="131">
        <v>44</v>
      </c>
      <c r="I295" s="132"/>
      <c r="J295" s="133">
        <f t="shared" si="20"/>
        <v>0</v>
      </c>
      <c r="K295" s="134"/>
      <c r="L295" s="30"/>
      <c r="M295" s="135" t="s">
        <v>1</v>
      </c>
      <c r="N295" s="136" t="s">
        <v>43</v>
      </c>
      <c r="P295" s="137">
        <f t="shared" si="21"/>
        <v>0</v>
      </c>
      <c r="Q295" s="137">
        <v>1E-3</v>
      </c>
      <c r="R295" s="137">
        <f t="shared" si="22"/>
        <v>4.3999999999999997E-2</v>
      </c>
      <c r="S295" s="137">
        <v>0</v>
      </c>
      <c r="T295" s="138">
        <f t="shared" si="23"/>
        <v>0</v>
      </c>
      <c r="AR295" s="139" t="s">
        <v>215</v>
      </c>
      <c r="AT295" s="139" t="s">
        <v>147</v>
      </c>
      <c r="AU295" s="139" t="s">
        <v>84</v>
      </c>
      <c r="AY295" s="15" t="s">
        <v>145</v>
      </c>
      <c r="BE295" s="140">
        <f t="shared" si="24"/>
        <v>0</v>
      </c>
      <c r="BF295" s="140">
        <f t="shared" si="25"/>
        <v>0</v>
      </c>
      <c r="BG295" s="140">
        <f t="shared" si="26"/>
        <v>0</v>
      </c>
      <c r="BH295" s="140">
        <f t="shared" si="27"/>
        <v>0</v>
      </c>
      <c r="BI295" s="140">
        <f t="shared" si="28"/>
        <v>0</v>
      </c>
      <c r="BJ295" s="15" t="s">
        <v>21</v>
      </c>
      <c r="BK295" s="140">
        <f t="shared" si="29"/>
        <v>0</v>
      </c>
      <c r="BL295" s="15" t="s">
        <v>215</v>
      </c>
      <c r="BM295" s="139" t="s">
        <v>572</v>
      </c>
    </row>
    <row r="296" spans="2:65" s="1" customFormat="1" ht="13.9" customHeight="1">
      <c r="B296" s="126"/>
      <c r="C296" s="127" t="s">
        <v>573</v>
      </c>
      <c r="D296" s="127" t="s">
        <v>147</v>
      </c>
      <c r="E296" s="128" t="s">
        <v>574</v>
      </c>
      <c r="F296" s="129" t="s">
        <v>575</v>
      </c>
      <c r="G296" s="130" t="s">
        <v>306</v>
      </c>
      <c r="H296" s="131">
        <v>31</v>
      </c>
      <c r="I296" s="132"/>
      <c r="J296" s="133">
        <f t="shared" si="20"/>
        <v>0</v>
      </c>
      <c r="K296" s="134"/>
      <c r="L296" s="30"/>
      <c r="M296" s="135" t="s">
        <v>1</v>
      </c>
      <c r="N296" s="136" t="s">
        <v>43</v>
      </c>
      <c r="P296" s="137">
        <f t="shared" si="21"/>
        <v>0</v>
      </c>
      <c r="Q296" s="137">
        <v>1.33E-3</v>
      </c>
      <c r="R296" s="137">
        <f t="shared" si="22"/>
        <v>4.1230000000000003E-2</v>
      </c>
      <c r="S296" s="137">
        <v>0</v>
      </c>
      <c r="T296" s="138">
        <f t="shared" si="23"/>
        <v>0</v>
      </c>
      <c r="AR296" s="139" t="s">
        <v>215</v>
      </c>
      <c r="AT296" s="139" t="s">
        <v>147</v>
      </c>
      <c r="AU296" s="139" t="s">
        <v>84</v>
      </c>
      <c r="AY296" s="15" t="s">
        <v>145</v>
      </c>
      <c r="BE296" s="140">
        <f t="shared" si="24"/>
        <v>0</v>
      </c>
      <c r="BF296" s="140">
        <f t="shared" si="25"/>
        <v>0</v>
      </c>
      <c r="BG296" s="140">
        <f t="shared" si="26"/>
        <v>0</v>
      </c>
      <c r="BH296" s="140">
        <f t="shared" si="27"/>
        <v>0</v>
      </c>
      <c r="BI296" s="140">
        <f t="shared" si="28"/>
        <v>0</v>
      </c>
      <c r="BJ296" s="15" t="s">
        <v>21</v>
      </c>
      <c r="BK296" s="140">
        <f t="shared" si="29"/>
        <v>0</v>
      </c>
      <c r="BL296" s="15" t="s">
        <v>215</v>
      </c>
      <c r="BM296" s="139" t="s">
        <v>576</v>
      </c>
    </row>
    <row r="297" spans="2:65" s="1" customFormat="1" ht="13.9" customHeight="1">
      <c r="B297" s="126"/>
      <c r="C297" s="127" t="s">
        <v>577</v>
      </c>
      <c r="D297" s="127" t="s">
        <v>147</v>
      </c>
      <c r="E297" s="128" t="s">
        <v>578</v>
      </c>
      <c r="F297" s="129" t="s">
        <v>579</v>
      </c>
      <c r="G297" s="130" t="s">
        <v>306</v>
      </c>
      <c r="H297" s="131">
        <v>2</v>
      </c>
      <c r="I297" s="132"/>
      <c r="J297" s="133">
        <f t="shared" si="20"/>
        <v>0</v>
      </c>
      <c r="K297" s="134"/>
      <c r="L297" s="30"/>
      <c r="M297" s="135" t="s">
        <v>1</v>
      </c>
      <c r="N297" s="136" t="s">
        <v>43</v>
      </c>
      <c r="P297" s="137">
        <f t="shared" si="21"/>
        <v>0</v>
      </c>
      <c r="Q297" s="137">
        <v>1.09E-3</v>
      </c>
      <c r="R297" s="137">
        <f t="shared" si="22"/>
        <v>2.1800000000000001E-3</v>
      </c>
      <c r="S297" s="137">
        <v>0</v>
      </c>
      <c r="T297" s="138">
        <f t="shared" si="23"/>
        <v>0</v>
      </c>
      <c r="AR297" s="139" t="s">
        <v>215</v>
      </c>
      <c r="AT297" s="139" t="s">
        <v>147</v>
      </c>
      <c r="AU297" s="139" t="s">
        <v>84</v>
      </c>
      <c r="AY297" s="15" t="s">
        <v>145</v>
      </c>
      <c r="BE297" s="140">
        <f t="shared" si="24"/>
        <v>0</v>
      </c>
      <c r="BF297" s="140">
        <f t="shared" si="25"/>
        <v>0</v>
      </c>
      <c r="BG297" s="140">
        <f t="shared" si="26"/>
        <v>0</v>
      </c>
      <c r="BH297" s="140">
        <f t="shared" si="27"/>
        <v>0</v>
      </c>
      <c r="BI297" s="140">
        <f t="shared" si="28"/>
        <v>0</v>
      </c>
      <c r="BJ297" s="15" t="s">
        <v>21</v>
      </c>
      <c r="BK297" s="140">
        <f t="shared" si="29"/>
        <v>0</v>
      </c>
      <c r="BL297" s="15" t="s">
        <v>215</v>
      </c>
      <c r="BM297" s="139" t="s">
        <v>580</v>
      </c>
    </row>
    <row r="298" spans="2:65" s="1" customFormat="1" ht="22.9" customHeight="1">
      <c r="B298" s="126"/>
      <c r="C298" s="127" t="s">
        <v>581</v>
      </c>
      <c r="D298" s="127" t="s">
        <v>147</v>
      </c>
      <c r="E298" s="128" t="s">
        <v>582</v>
      </c>
      <c r="F298" s="129" t="s">
        <v>583</v>
      </c>
      <c r="G298" s="130" t="s">
        <v>306</v>
      </c>
      <c r="H298" s="131">
        <v>46</v>
      </c>
      <c r="I298" s="132"/>
      <c r="J298" s="133">
        <f t="shared" si="20"/>
        <v>0</v>
      </c>
      <c r="K298" s="134"/>
      <c r="L298" s="30"/>
      <c r="M298" s="135" t="s">
        <v>1</v>
      </c>
      <c r="N298" s="136" t="s">
        <v>43</v>
      </c>
      <c r="P298" s="137">
        <f t="shared" si="21"/>
        <v>0</v>
      </c>
      <c r="Q298" s="137">
        <v>3.6700000000000001E-3</v>
      </c>
      <c r="R298" s="137">
        <f t="shared" si="22"/>
        <v>0.16882</v>
      </c>
      <c r="S298" s="137">
        <v>0</v>
      </c>
      <c r="T298" s="138">
        <f t="shared" si="23"/>
        <v>0</v>
      </c>
      <c r="AR298" s="139" t="s">
        <v>215</v>
      </c>
      <c r="AT298" s="139" t="s">
        <v>147</v>
      </c>
      <c r="AU298" s="139" t="s">
        <v>84</v>
      </c>
      <c r="AY298" s="15" t="s">
        <v>145</v>
      </c>
      <c r="BE298" s="140">
        <f t="shared" si="24"/>
        <v>0</v>
      </c>
      <c r="BF298" s="140">
        <f t="shared" si="25"/>
        <v>0</v>
      </c>
      <c r="BG298" s="140">
        <f t="shared" si="26"/>
        <v>0</v>
      </c>
      <c r="BH298" s="140">
        <f t="shared" si="27"/>
        <v>0</v>
      </c>
      <c r="BI298" s="140">
        <f t="shared" si="28"/>
        <v>0</v>
      </c>
      <c r="BJ298" s="15" t="s">
        <v>21</v>
      </c>
      <c r="BK298" s="140">
        <f t="shared" si="29"/>
        <v>0</v>
      </c>
      <c r="BL298" s="15" t="s">
        <v>215</v>
      </c>
      <c r="BM298" s="139" t="s">
        <v>584</v>
      </c>
    </row>
    <row r="299" spans="2:65" s="1" customFormat="1" ht="13.9" customHeight="1">
      <c r="B299" s="126"/>
      <c r="C299" s="141" t="s">
        <v>585</v>
      </c>
      <c r="D299" s="141" t="s">
        <v>176</v>
      </c>
      <c r="E299" s="142" t="s">
        <v>586</v>
      </c>
      <c r="F299" s="143" t="s">
        <v>587</v>
      </c>
      <c r="G299" s="144" t="s">
        <v>306</v>
      </c>
      <c r="H299" s="145">
        <v>46</v>
      </c>
      <c r="I299" s="146"/>
      <c r="J299" s="147">
        <f t="shared" si="20"/>
        <v>0</v>
      </c>
      <c r="K299" s="148"/>
      <c r="L299" s="149"/>
      <c r="M299" s="150" t="s">
        <v>1</v>
      </c>
      <c r="N299" s="151" t="s">
        <v>43</v>
      </c>
      <c r="P299" s="137">
        <f t="shared" si="21"/>
        <v>0</v>
      </c>
      <c r="Q299" s="137">
        <v>2.0000000000000001E-4</v>
      </c>
      <c r="R299" s="137">
        <f t="shared" si="22"/>
        <v>9.1999999999999998E-3</v>
      </c>
      <c r="S299" s="137">
        <v>0</v>
      </c>
      <c r="T299" s="138">
        <f t="shared" si="23"/>
        <v>0</v>
      </c>
      <c r="AR299" s="139" t="s">
        <v>293</v>
      </c>
      <c r="AT299" s="139" t="s">
        <v>176</v>
      </c>
      <c r="AU299" s="139" t="s">
        <v>84</v>
      </c>
      <c r="AY299" s="15" t="s">
        <v>145</v>
      </c>
      <c r="BE299" s="140">
        <f t="shared" si="24"/>
        <v>0</v>
      </c>
      <c r="BF299" s="140">
        <f t="shared" si="25"/>
        <v>0</v>
      </c>
      <c r="BG299" s="140">
        <f t="shared" si="26"/>
        <v>0</v>
      </c>
      <c r="BH299" s="140">
        <f t="shared" si="27"/>
        <v>0</v>
      </c>
      <c r="BI299" s="140">
        <f t="shared" si="28"/>
        <v>0</v>
      </c>
      <c r="BJ299" s="15" t="s">
        <v>21</v>
      </c>
      <c r="BK299" s="140">
        <f t="shared" si="29"/>
        <v>0</v>
      </c>
      <c r="BL299" s="15" t="s">
        <v>215</v>
      </c>
      <c r="BM299" s="139" t="s">
        <v>588</v>
      </c>
    </row>
    <row r="300" spans="2:65" s="1" customFormat="1" ht="22.9" customHeight="1">
      <c r="B300" s="126"/>
      <c r="C300" s="127" t="s">
        <v>589</v>
      </c>
      <c r="D300" s="127" t="s">
        <v>147</v>
      </c>
      <c r="E300" s="128" t="s">
        <v>590</v>
      </c>
      <c r="F300" s="129" t="s">
        <v>591</v>
      </c>
      <c r="G300" s="130" t="s">
        <v>306</v>
      </c>
      <c r="H300" s="131">
        <v>21</v>
      </c>
      <c r="I300" s="132"/>
      <c r="J300" s="133">
        <f t="shared" si="20"/>
        <v>0</v>
      </c>
      <c r="K300" s="134"/>
      <c r="L300" s="30"/>
      <c r="M300" s="135" t="s">
        <v>1</v>
      </c>
      <c r="N300" s="136" t="s">
        <v>43</v>
      </c>
      <c r="P300" s="137">
        <f t="shared" si="21"/>
        <v>0</v>
      </c>
      <c r="Q300" s="137">
        <v>4.6800000000000001E-3</v>
      </c>
      <c r="R300" s="137">
        <f t="shared" si="22"/>
        <v>9.8280000000000006E-2</v>
      </c>
      <c r="S300" s="137">
        <v>0</v>
      </c>
      <c r="T300" s="138">
        <f t="shared" si="23"/>
        <v>0</v>
      </c>
      <c r="AR300" s="139" t="s">
        <v>215</v>
      </c>
      <c r="AT300" s="139" t="s">
        <v>147</v>
      </c>
      <c r="AU300" s="139" t="s">
        <v>84</v>
      </c>
      <c r="AY300" s="15" t="s">
        <v>145</v>
      </c>
      <c r="BE300" s="140">
        <f t="shared" si="24"/>
        <v>0</v>
      </c>
      <c r="BF300" s="140">
        <f t="shared" si="25"/>
        <v>0</v>
      </c>
      <c r="BG300" s="140">
        <f t="shared" si="26"/>
        <v>0</v>
      </c>
      <c r="BH300" s="140">
        <f t="shared" si="27"/>
        <v>0</v>
      </c>
      <c r="BI300" s="140">
        <f t="shared" si="28"/>
        <v>0</v>
      </c>
      <c r="BJ300" s="15" t="s">
        <v>21</v>
      </c>
      <c r="BK300" s="140">
        <f t="shared" si="29"/>
        <v>0</v>
      </c>
      <c r="BL300" s="15" t="s">
        <v>215</v>
      </c>
      <c r="BM300" s="139" t="s">
        <v>592</v>
      </c>
    </row>
    <row r="301" spans="2:65" s="1" customFormat="1" ht="13.9" customHeight="1">
      <c r="B301" s="126"/>
      <c r="C301" s="127" t="s">
        <v>593</v>
      </c>
      <c r="D301" s="127" t="s">
        <v>147</v>
      </c>
      <c r="E301" s="128" t="s">
        <v>594</v>
      </c>
      <c r="F301" s="129" t="s">
        <v>595</v>
      </c>
      <c r="G301" s="130" t="s">
        <v>187</v>
      </c>
      <c r="H301" s="131">
        <v>29</v>
      </c>
      <c r="I301" s="132"/>
      <c r="J301" s="133">
        <f t="shared" si="20"/>
        <v>0</v>
      </c>
      <c r="K301" s="134"/>
      <c r="L301" s="30"/>
      <c r="M301" s="135" t="s">
        <v>1</v>
      </c>
      <c r="N301" s="136" t="s">
        <v>43</v>
      </c>
      <c r="P301" s="137">
        <f t="shared" si="21"/>
        <v>0</v>
      </c>
      <c r="Q301" s="137">
        <v>0</v>
      </c>
      <c r="R301" s="137">
        <f t="shared" si="22"/>
        <v>0</v>
      </c>
      <c r="S301" s="137">
        <v>0</v>
      </c>
      <c r="T301" s="138">
        <f t="shared" si="23"/>
        <v>0</v>
      </c>
      <c r="AR301" s="139" t="s">
        <v>215</v>
      </c>
      <c r="AT301" s="139" t="s">
        <v>147</v>
      </c>
      <c r="AU301" s="139" t="s">
        <v>84</v>
      </c>
      <c r="AY301" s="15" t="s">
        <v>145</v>
      </c>
      <c r="BE301" s="140">
        <f t="shared" si="24"/>
        <v>0</v>
      </c>
      <c r="BF301" s="140">
        <f t="shared" si="25"/>
        <v>0</v>
      </c>
      <c r="BG301" s="140">
        <f t="shared" si="26"/>
        <v>0</v>
      </c>
      <c r="BH301" s="140">
        <f t="shared" si="27"/>
        <v>0</v>
      </c>
      <c r="BI301" s="140">
        <f t="shared" si="28"/>
        <v>0</v>
      </c>
      <c r="BJ301" s="15" t="s">
        <v>21</v>
      </c>
      <c r="BK301" s="140">
        <f t="shared" si="29"/>
        <v>0</v>
      </c>
      <c r="BL301" s="15" t="s">
        <v>215</v>
      </c>
      <c r="BM301" s="139" t="s">
        <v>596</v>
      </c>
    </row>
    <row r="302" spans="2:65" s="1" customFormat="1" ht="13.9" customHeight="1">
      <c r="B302" s="126"/>
      <c r="C302" s="127" t="s">
        <v>597</v>
      </c>
      <c r="D302" s="127" t="s">
        <v>147</v>
      </c>
      <c r="E302" s="128" t="s">
        <v>598</v>
      </c>
      <c r="F302" s="129" t="s">
        <v>599</v>
      </c>
      <c r="G302" s="130" t="s">
        <v>187</v>
      </c>
      <c r="H302" s="131">
        <v>12</v>
      </c>
      <c r="I302" s="132"/>
      <c r="J302" s="133">
        <f t="shared" si="20"/>
        <v>0</v>
      </c>
      <c r="K302" s="134"/>
      <c r="L302" s="30"/>
      <c r="M302" s="135" t="s">
        <v>1</v>
      </c>
      <c r="N302" s="136" t="s">
        <v>43</v>
      </c>
      <c r="P302" s="137">
        <f t="shared" si="21"/>
        <v>0</v>
      </c>
      <c r="Q302" s="137">
        <v>0</v>
      </c>
      <c r="R302" s="137">
        <f t="shared" si="22"/>
        <v>0</v>
      </c>
      <c r="S302" s="137">
        <v>0</v>
      </c>
      <c r="T302" s="138">
        <f t="shared" si="23"/>
        <v>0</v>
      </c>
      <c r="AR302" s="139" t="s">
        <v>215</v>
      </c>
      <c r="AT302" s="139" t="s">
        <v>147</v>
      </c>
      <c r="AU302" s="139" t="s">
        <v>84</v>
      </c>
      <c r="AY302" s="15" t="s">
        <v>145</v>
      </c>
      <c r="BE302" s="140">
        <f t="shared" si="24"/>
        <v>0</v>
      </c>
      <c r="BF302" s="140">
        <f t="shared" si="25"/>
        <v>0</v>
      </c>
      <c r="BG302" s="140">
        <f t="shared" si="26"/>
        <v>0</v>
      </c>
      <c r="BH302" s="140">
        <f t="shared" si="27"/>
        <v>0</v>
      </c>
      <c r="BI302" s="140">
        <f t="shared" si="28"/>
        <v>0</v>
      </c>
      <c r="BJ302" s="15" t="s">
        <v>21</v>
      </c>
      <c r="BK302" s="140">
        <f t="shared" si="29"/>
        <v>0</v>
      </c>
      <c r="BL302" s="15" t="s">
        <v>215</v>
      </c>
      <c r="BM302" s="139" t="s">
        <v>600</v>
      </c>
    </row>
    <row r="303" spans="2:65" s="1" customFormat="1" ht="13.9" customHeight="1">
      <c r="B303" s="126"/>
      <c r="C303" s="127" t="s">
        <v>601</v>
      </c>
      <c r="D303" s="127" t="s">
        <v>147</v>
      </c>
      <c r="E303" s="128" t="s">
        <v>602</v>
      </c>
      <c r="F303" s="129" t="s">
        <v>603</v>
      </c>
      <c r="G303" s="130" t="s">
        <v>187</v>
      </c>
      <c r="H303" s="131">
        <v>25</v>
      </c>
      <c r="I303" s="132"/>
      <c r="J303" s="133">
        <f t="shared" si="20"/>
        <v>0</v>
      </c>
      <c r="K303" s="134"/>
      <c r="L303" s="30"/>
      <c r="M303" s="135" t="s">
        <v>1</v>
      </c>
      <c r="N303" s="136" t="s">
        <v>43</v>
      </c>
      <c r="P303" s="137">
        <f t="shared" si="21"/>
        <v>0</v>
      </c>
      <c r="Q303" s="137">
        <v>0</v>
      </c>
      <c r="R303" s="137">
        <f t="shared" si="22"/>
        <v>0</v>
      </c>
      <c r="S303" s="137">
        <v>0</v>
      </c>
      <c r="T303" s="138">
        <f t="shared" si="23"/>
        <v>0</v>
      </c>
      <c r="AR303" s="139" t="s">
        <v>215</v>
      </c>
      <c r="AT303" s="139" t="s">
        <v>147</v>
      </c>
      <c r="AU303" s="139" t="s">
        <v>84</v>
      </c>
      <c r="AY303" s="15" t="s">
        <v>145</v>
      </c>
      <c r="BE303" s="140">
        <f t="shared" si="24"/>
        <v>0</v>
      </c>
      <c r="BF303" s="140">
        <f t="shared" si="25"/>
        <v>0</v>
      </c>
      <c r="BG303" s="140">
        <f t="shared" si="26"/>
        <v>0</v>
      </c>
      <c r="BH303" s="140">
        <f t="shared" si="27"/>
        <v>0</v>
      </c>
      <c r="BI303" s="140">
        <f t="shared" si="28"/>
        <v>0</v>
      </c>
      <c r="BJ303" s="15" t="s">
        <v>21</v>
      </c>
      <c r="BK303" s="140">
        <f t="shared" si="29"/>
        <v>0</v>
      </c>
      <c r="BL303" s="15" t="s">
        <v>215</v>
      </c>
      <c r="BM303" s="139" t="s">
        <v>604</v>
      </c>
    </row>
    <row r="304" spans="2:65" s="1" customFormat="1" ht="22.9" customHeight="1">
      <c r="B304" s="126"/>
      <c r="C304" s="127" t="s">
        <v>605</v>
      </c>
      <c r="D304" s="127" t="s">
        <v>147</v>
      </c>
      <c r="E304" s="128" t="s">
        <v>606</v>
      </c>
      <c r="F304" s="129" t="s">
        <v>607</v>
      </c>
      <c r="G304" s="130" t="s">
        <v>187</v>
      </c>
      <c r="H304" s="131">
        <v>1</v>
      </c>
      <c r="I304" s="132"/>
      <c r="J304" s="133">
        <f t="shared" si="20"/>
        <v>0</v>
      </c>
      <c r="K304" s="134"/>
      <c r="L304" s="30"/>
      <c r="M304" s="135" t="s">
        <v>1</v>
      </c>
      <c r="N304" s="136" t="s">
        <v>43</v>
      </c>
      <c r="P304" s="137">
        <f t="shared" si="21"/>
        <v>0</v>
      </c>
      <c r="Q304" s="137">
        <v>2.2000000000000001E-4</v>
      </c>
      <c r="R304" s="137">
        <f t="shared" si="22"/>
        <v>2.2000000000000001E-4</v>
      </c>
      <c r="S304" s="137">
        <v>0</v>
      </c>
      <c r="T304" s="138">
        <f t="shared" si="23"/>
        <v>0</v>
      </c>
      <c r="AR304" s="139" t="s">
        <v>215</v>
      </c>
      <c r="AT304" s="139" t="s">
        <v>147</v>
      </c>
      <c r="AU304" s="139" t="s">
        <v>84</v>
      </c>
      <c r="AY304" s="15" t="s">
        <v>145</v>
      </c>
      <c r="BE304" s="140">
        <f t="shared" si="24"/>
        <v>0</v>
      </c>
      <c r="BF304" s="140">
        <f t="shared" si="25"/>
        <v>0</v>
      </c>
      <c r="BG304" s="140">
        <f t="shared" si="26"/>
        <v>0</v>
      </c>
      <c r="BH304" s="140">
        <f t="shared" si="27"/>
        <v>0</v>
      </c>
      <c r="BI304" s="140">
        <f t="shared" si="28"/>
        <v>0</v>
      </c>
      <c r="BJ304" s="15" t="s">
        <v>21</v>
      </c>
      <c r="BK304" s="140">
        <f t="shared" si="29"/>
        <v>0</v>
      </c>
      <c r="BL304" s="15" t="s">
        <v>215</v>
      </c>
      <c r="BM304" s="139" t="s">
        <v>608</v>
      </c>
    </row>
    <row r="305" spans="2:65" s="1" customFormat="1" ht="13.9" customHeight="1">
      <c r="B305" s="126"/>
      <c r="C305" s="127" t="s">
        <v>609</v>
      </c>
      <c r="D305" s="127" t="s">
        <v>147</v>
      </c>
      <c r="E305" s="128" t="s">
        <v>610</v>
      </c>
      <c r="F305" s="129" t="s">
        <v>611</v>
      </c>
      <c r="G305" s="130" t="s">
        <v>187</v>
      </c>
      <c r="H305" s="131">
        <v>3</v>
      </c>
      <c r="I305" s="132"/>
      <c r="J305" s="133">
        <f t="shared" si="20"/>
        <v>0</v>
      </c>
      <c r="K305" s="134"/>
      <c r="L305" s="30"/>
      <c r="M305" s="135" t="s">
        <v>1</v>
      </c>
      <c r="N305" s="136" t="s">
        <v>43</v>
      </c>
      <c r="P305" s="137">
        <f t="shared" si="21"/>
        <v>0</v>
      </c>
      <c r="Q305" s="137">
        <v>8.3000000000000001E-4</v>
      </c>
      <c r="R305" s="137">
        <f t="shared" si="22"/>
        <v>2.49E-3</v>
      </c>
      <c r="S305" s="137">
        <v>0</v>
      </c>
      <c r="T305" s="138">
        <f t="shared" si="23"/>
        <v>0</v>
      </c>
      <c r="AR305" s="139" t="s">
        <v>215</v>
      </c>
      <c r="AT305" s="139" t="s">
        <v>147</v>
      </c>
      <c r="AU305" s="139" t="s">
        <v>84</v>
      </c>
      <c r="AY305" s="15" t="s">
        <v>145</v>
      </c>
      <c r="BE305" s="140">
        <f t="shared" si="24"/>
        <v>0</v>
      </c>
      <c r="BF305" s="140">
        <f t="shared" si="25"/>
        <v>0</v>
      </c>
      <c r="BG305" s="140">
        <f t="shared" si="26"/>
        <v>0</v>
      </c>
      <c r="BH305" s="140">
        <f t="shared" si="27"/>
        <v>0</v>
      </c>
      <c r="BI305" s="140">
        <f t="shared" si="28"/>
        <v>0</v>
      </c>
      <c r="BJ305" s="15" t="s">
        <v>21</v>
      </c>
      <c r="BK305" s="140">
        <f t="shared" si="29"/>
        <v>0</v>
      </c>
      <c r="BL305" s="15" t="s">
        <v>215</v>
      </c>
      <c r="BM305" s="139" t="s">
        <v>612</v>
      </c>
    </row>
    <row r="306" spans="2:65" s="1" customFormat="1" ht="22.9" customHeight="1">
      <c r="B306" s="126"/>
      <c r="C306" s="141" t="s">
        <v>613</v>
      </c>
      <c r="D306" s="141" t="s">
        <v>176</v>
      </c>
      <c r="E306" s="142" t="s">
        <v>614</v>
      </c>
      <c r="F306" s="143" t="s">
        <v>615</v>
      </c>
      <c r="G306" s="144" t="s">
        <v>187</v>
      </c>
      <c r="H306" s="145">
        <v>3</v>
      </c>
      <c r="I306" s="146"/>
      <c r="J306" s="147">
        <f t="shared" si="20"/>
        <v>0</v>
      </c>
      <c r="K306" s="148"/>
      <c r="L306" s="149"/>
      <c r="M306" s="150" t="s">
        <v>1</v>
      </c>
      <c r="N306" s="151" t="s">
        <v>43</v>
      </c>
      <c r="P306" s="137">
        <f t="shared" si="21"/>
        <v>0</v>
      </c>
      <c r="Q306" s="137">
        <v>2.9999999999999997E-4</v>
      </c>
      <c r="R306" s="137">
        <f t="shared" si="22"/>
        <v>8.9999999999999998E-4</v>
      </c>
      <c r="S306" s="137">
        <v>0</v>
      </c>
      <c r="T306" s="138">
        <f t="shared" si="23"/>
        <v>0</v>
      </c>
      <c r="AR306" s="139" t="s">
        <v>293</v>
      </c>
      <c r="AT306" s="139" t="s">
        <v>176</v>
      </c>
      <c r="AU306" s="139" t="s">
        <v>84</v>
      </c>
      <c r="AY306" s="15" t="s">
        <v>145</v>
      </c>
      <c r="BE306" s="140">
        <f t="shared" si="24"/>
        <v>0</v>
      </c>
      <c r="BF306" s="140">
        <f t="shared" si="25"/>
        <v>0</v>
      </c>
      <c r="BG306" s="140">
        <f t="shared" si="26"/>
        <v>0</v>
      </c>
      <c r="BH306" s="140">
        <f t="shared" si="27"/>
        <v>0</v>
      </c>
      <c r="BI306" s="140">
        <f t="shared" si="28"/>
        <v>0</v>
      </c>
      <c r="BJ306" s="15" t="s">
        <v>21</v>
      </c>
      <c r="BK306" s="140">
        <f t="shared" si="29"/>
        <v>0</v>
      </c>
      <c r="BL306" s="15" t="s">
        <v>215</v>
      </c>
      <c r="BM306" s="139" t="s">
        <v>616</v>
      </c>
    </row>
    <row r="307" spans="2:65" s="1" customFormat="1" ht="13.9" customHeight="1">
      <c r="B307" s="126"/>
      <c r="C307" s="127" t="s">
        <v>617</v>
      </c>
      <c r="D307" s="127" t="s">
        <v>147</v>
      </c>
      <c r="E307" s="128" t="s">
        <v>618</v>
      </c>
      <c r="F307" s="129" t="s">
        <v>619</v>
      </c>
      <c r="G307" s="130" t="s">
        <v>187</v>
      </c>
      <c r="H307" s="131">
        <v>1</v>
      </c>
      <c r="I307" s="132"/>
      <c r="J307" s="133">
        <f t="shared" si="20"/>
        <v>0</v>
      </c>
      <c r="K307" s="134"/>
      <c r="L307" s="30"/>
      <c r="M307" s="135" t="s">
        <v>1</v>
      </c>
      <c r="N307" s="136" t="s">
        <v>43</v>
      </c>
      <c r="P307" s="137">
        <f t="shared" si="21"/>
        <v>0</v>
      </c>
      <c r="Q307" s="137">
        <v>9.3999999999999997E-4</v>
      </c>
      <c r="R307" s="137">
        <f t="shared" si="22"/>
        <v>9.3999999999999997E-4</v>
      </c>
      <c r="S307" s="137">
        <v>0</v>
      </c>
      <c r="T307" s="138">
        <f t="shared" si="23"/>
        <v>0</v>
      </c>
      <c r="AR307" s="139" t="s">
        <v>215</v>
      </c>
      <c r="AT307" s="139" t="s">
        <v>147</v>
      </c>
      <c r="AU307" s="139" t="s">
        <v>84</v>
      </c>
      <c r="AY307" s="15" t="s">
        <v>145</v>
      </c>
      <c r="BE307" s="140">
        <f t="shared" si="24"/>
        <v>0</v>
      </c>
      <c r="BF307" s="140">
        <f t="shared" si="25"/>
        <v>0</v>
      </c>
      <c r="BG307" s="140">
        <f t="shared" si="26"/>
        <v>0</v>
      </c>
      <c r="BH307" s="140">
        <f t="shared" si="27"/>
        <v>0</v>
      </c>
      <c r="BI307" s="140">
        <f t="shared" si="28"/>
        <v>0</v>
      </c>
      <c r="BJ307" s="15" t="s">
        <v>21</v>
      </c>
      <c r="BK307" s="140">
        <f t="shared" si="29"/>
        <v>0</v>
      </c>
      <c r="BL307" s="15" t="s">
        <v>215</v>
      </c>
      <c r="BM307" s="139" t="s">
        <v>620</v>
      </c>
    </row>
    <row r="308" spans="2:65" s="1" customFormat="1" ht="13.9" customHeight="1">
      <c r="B308" s="126"/>
      <c r="C308" s="141" t="s">
        <v>621</v>
      </c>
      <c r="D308" s="141" t="s">
        <v>176</v>
      </c>
      <c r="E308" s="142" t="s">
        <v>622</v>
      </c>
      <c r="F308" s="143" t="s">
        <v>623</v>
      </c>
      <c r="G308" s="144" t="s">
        <v>187</v>
      </c>
      <c r="H308" s="145">
        <v>1</v>
      </c>
      <c r="I308" s="146"/>
      <c r="J308" s="147">
        <f t="shared" si="20"/>
        <v>0</v>
      </c>
      <c r="K308" s="148"/>
      <c r="L308" s="149"/>
      <c r="M308" s="150" t="s">
        <v>1</v>
      </c>
      <c r="N308" s="151" t="s">
        <v>43</v>
      </c>
      <c r="P308" s="137">
        <f t="shared" si="21"/>
        <v>0</v>
      </c>
      <c r="Q308" s="137">
        <v>2.9999999999999997E-4</v>
      </c>
      <c r="R308" s="137">
        <f t="shared" si="22"/>
        <v>2.9999999999999997E-4</v>
      </c>
      <c r="S308" s="137">
        <v>0</v>
      </c>
      <c r="T308" s="138">
        <f t="shared" si="23"/>
        <v>0</v>
      </c>
      <c r="AR308" s="139" t="s">
        <v>293</v>
      </c>
      <c r="AT308" s="139" t="s">
        <v>176</v>
      </c>
      <c r="AU308" s="139" t="s">
        <v>84</v>
      </c>
      <c r="AY308" s="15" t="s">
        <v>145</v>
      </c>
      <c r="BE308" s="140">
        <f t="shared" si="24"/>
        <v>0</v>
      </c>
      <c r="BF308" s="140">
        <f t="shared" si="25"/>
        <v>0</v>
      </c>
      <c r="BG308" s="140">
        <f t="shared" si="26"/>
        <v>0</v>
      </c>
      <c r="BH308" s="140">
        <f t="shared" si="27"/>
        <v>0</v>
      </c>
      <c r="BI308" s="140">
        <f t="shared" si="28"/>
        <v>0</v>
      </c>
      <c r="BJ308" s="15" t="s">
        <v>21</v>
      </c>
      <c r="BK308" s="140">
        <f t="shared" si="29"/>
        <v>0</v>
      </c>
      <c r="BL308" s="15" t="s">
        <v>215</v>
      </c>
      <c r="BM308" s="139" t="s">
        <v>624</v>
      </c>
    </row>
    <row r="309" spans="2:65" s="1" customFormat="1" ht="22.9" customHeight="1">
      <c r="B309" s="126"/>
      <c r="C309" s="127" t="s">
        <v>625</v>
      </c>
      <c r="D309" s="127" t="s">
        <v>147</v>
      </c>
      <c r="E309" s="128" t="s">
        <v>626</v>
      </c>
      <c r="F309" s="129" t="s">
        <v>627</v>
      </c>
      <c r="G309" s="130" t="s">
        <v>187</v>
      </c>
      <c r="H309" s="131">
        <v>1</v>
      </c>
      <c r="I309" s="132"/>
      <c r="J309" s="133">
        <f t="shared" si="20"/>
        <v>0</v>
      </c>
      <c r="K309" s="134"/>
      <c r="L309" s="30"/>
      <c r="M309" s="135" t="s">
        <v>1</v>
      </c>
      <c r="N309" s="136" t="s">
        <v>43</v>
      </c>
      <c r="P309" s="137">
        <f t="shared" si="21"/>
        <v>0</v>
      </c>
      <c r="Q309" s="137">
        <v>2.2100000000000002E-3</v>
      </c>
      <c r="R309" s="137">
        <f t="shared" si="22"/>
        <v>2.2100000000000002E-3</v>
      </c>
      <c r="S309" s="137">
        <v>0</v>
      </c>
      <c r="T309" s="138">
        <f t="shared" si="23"/>
        <v>0</v>
      </c>
      <c r="AR309" s="139" t="s">
        <v>215</v>
      </c>
      <c r="AT309" s="139" t="s">
        <v>147</v>
      </c>
      <c r="AU309" s="139" t="s">
        <v>84</v>
      </c>
      <c r="AY309" s="15" t="s">
        <v>145</v>
      </c>
      <c r="BE309" s="140">
        <f t="shared" si="24"/>
        <v>0</v>
      </c>
      <c r="BF309" s="140">
        <f t="shared" si="25"/>
        <v>0</v>
      </c>
      <c r="BG309" s="140">
        <f t="shared" si="26"/>
        <v>0</v>
      </c>
      <c r="BH309" s="140">
        <f t="shared" si="27"/>
        <v>0</v>
      </c>
      <c r="BI309" s="140">
        <f t="shared" si="28"/>
        <v>0</v>
      </c>
      <c r="BJ309" s="15" t="s">
        <v>21</v>
      </c>
      <c r="BK309" s="140">
        <f t="shared" si="29"/>
        <v>0</v>
      </c>
      <c r="BL309" s="15" t="s">
        <v>215</v>
      </c>
      <c r="BM309" s="139" t="s">
        <v>628</v>
      </c>
    </row>
    <row r="310" spans="2:65" s="1" customFormat="1" ht="22.9" customHeight="1">
      <c r="B310" s="126"/>
      <c r="C310" s="127" t="s">
        <v>629</v>
      </c>
      <c r="D310" s="127" t="s">
        <v>147</v>
      </c>
      <c r="E310" s="128" t="s">
        <v>630</v>
      </c>
      <c r="F310" s="129" t="s">
        <v>631</v>
      </c>
      <c r="G310" s="130" t="s">
        <v>179</v>
      </c>
      <c r="H310" s="131">
        <v>0.91500000000000004</v>
      </c>
      <c r="I310" s="132"/>
      <c r="J310" s="133">
        <f t="shared" si="20"/>
        <v>0</v>
      </c>
      <c r="K310" s="134"/>
      <c r="L310" s="30"/>
      <c r="M310" s="135" t="s">
        <v>1</v>
      </c>
      <c r="N310" s="136" t="s">
        <v>43</v>
      </c>
      <c r="P310" s="137">
        <f t="shared" si="21"/>
        <v>0</v>
      </c>
      <c r="Q310" s="137">
        <v>0</v>
      </c>
      <c r="R310" s="137">
        <f t="shared" si="22"/>
        <v>0</v>
      </c>
      <c r="S310" s="137">
        <v>0</v>
      </c>
      <c r="T310" s="138">
        <f t="shared" si="23"/>
        <v>0</v>
      </c>
      <c r="AR310" s="139" t="s">
        <v>215</v>
      </c>
      <c r="AT310" s="139" t="s">
        <v>147</v>
      </c>
      <c r="AU310" s="139" t="s">
        <v>84</v>
      </c>
      <c r="AY310" s="15" t="s">
        <v>145</v>
      </c>
      <c r="BE310" s="140">
        <f t="shared" si="24"/>
        <v>0</v>
      </c>
      <c r="BF310" s="140">
        <f t="shared" si="25"/>
        <v>0</v>
      </c>
      <c r="BG310" s="140">
        <f t="shared" si="26"/>
        <v>0</v>
      </c>
      <c r="BH310" s="140">
        <f t="shared" si="27"/>
        <v>0</v>
      </c>
      <c r="BI310" s="140">
        <f t="shared" si="28"/>
        <v>0</v>
      </c>
      <c r="BJ310" s="15" t="s">
        <v>21</v>
      </c>
      <c r="BK310" s="140">
        <f t="shared" si="29"/>
        <v>0</v>
      </c>
      <c r="BL310" s="15" t="s">
        <v>215</v>
      </c>
      <c r="BM310" s="139" t="s">
        <v>632</v>
      </c>
    </row>
    <row r="311" spans="2:65" s="1" customFormat="1" ht="22.9" customHeight="1">
      <c r="B311" s="126"/>
      <c r="C311" s="127" t="s">
        <v>633</v>
      </c>
      <c r="D311" s="127" t="s">
        <v>147</v>
      </c>
      <c r="E311" s="128" t="s">
        <v>634</v>
      </c>
      <c r="F311" s="129" t="s">
        <v>635</v>
      </c>
      <c r="G311" s="130" t="s">
        <v>179</v>
      </c>
      <c r="H311" s="131">
        <v>0.91500000000000004</v>
      </c>
      <c r="I311" s="132"/>
      <c r="J311" s="133">
        <f t="shared" si="20"/>
        <v>0</v>
      </c>
      <c r="K311" s="134"/>
      <c r="L311" s="30"/>
      <c r="M311" s="135" t="s">
        <v>1</v>
      </c>
      <c r="N311" s="136" t="s">
        <v>43</v>
      </c>
      <c r="P311" s="137">
        <f t="shared" si="21"/>
        <v>0</v>
      </c>
      <c r="Q311" s="137">
        <v>0</v>
      </c>
      <c r="R311" s="137">
        <f t="shared" si="22"/>
        <v>0</v>
      </c>
      <c r="S311" s="137">
        <v>0</v>
      </c>
      <c r="T311" s="138">
        <f t="shared" si="23"/>
        <v>0</v>
      </c>
      <c r="AR311" s="139" t="s">
        <v>215</v>
      </c>
      <c r="AT311" s="139" t="s">
        <v>147</v>
      </c>
      <c r="AU311" s="139" t="s">
        <v>84</v>
      </c>
      <c r="AY311" s="15" t="s">
        <v>145</v>
      </c>
      <c r="BE311" s="140">
        <f t="shared" si="24"/>
        <v>0</v>
      </c>
      <c r="BF311" s="140">
        <f t="shared" si="25"/>
        <v>0</v>
      </c>
      <c r="BG311" s="140">
        <f t="shared" si="26"/>
        <v>0</v>
      </c>
      <c r="BH311" s="140">
        <f t="shared" si="27"/>
        <v>0</v>
      </c>
      <c r="BI311" s="140">
        <f t="shared" si="28"/>
        <v>0</v>
      </c>
      <c r="BJ311" s="15" t="s">
        <v>21</v>
      </c>
      <c r="BK311" s="140">
        <f t="shared" si="29"/>
        <v>0</v>
      </c>
      <c r="BL311" s="15" t="s">
        <v>215</v>
      </c>
      <c r="BM311" s="139" t="s">
        <v>636</v>
      </c>
    </row>
    <row r="312" spans="2:65" s="11" customFormat="1" ht="22.75" customHeight="1">
      <c r="B312" s="114"/>
      <c r="D312" s="115" t="s">
        <v>77</v>
      </c>
      <c r="E312" s="124" t="s">
        <v>637</v>
      </c>
      <c r="F312" s="124" t="s">
        <v>638</v>
      </c>
      <c r="I312" s="117"/>
      <c r="J312" s="125">
        <f>BK312</f>
        <v>0</v>
      </c>
      <c r="L312" s="114"/>
      <c r="M312" s="119"/>
      <c r="P312" s="120">
        <f>SUM(P313:P343)</f>
        <v>0</v>
      </c>
      <c r="R312" s="120">
        <f>SUM(R313:R343)</f>
        <v>2.2093700000000003</v>
      </c>
      <c r="T312" s="121">
        <f>SUM(T313:T343)</f>
        <v>0.24935000000000002</v>
      </c>
      <c r="AR312" s="115" t="s">
        <v>84</v>
      </c>
      <c r="AT312" s="122" t="s">
        <v>77</v>
      </c>
      <c r="AU312" s="122" t="s">
        <v>21</v>
      </c>
      <c r="AY312" s="115" t="s">
        <v>145</v>
      </c>
      <c r="BK312" s="123">
        <f>SUM(BK313:BK343)</f>
        <v>0</v>
      </c>
    </row>
    <row r="313" spans="2:65" s="1" customFormat="1" ht="13.9" customHeight="1">
      <c r="B313" s="126"/>
      <c r="C313" s="127" t="s">
        <v>639</v>
      </c>
      <c r="D313" s="127" t="s">
        <v>147</v>
      </c>
      <c r="E313" s="128" t="s">
        <v>640</v>
      </c>
      <c r="F313" s="129" t="s">
        <v>641</v>
      </c>
      <c r="G313" s="130" t="s">
        <v>187</v>
      </c>
      <c r="H313" s="131">
        <v>3</v>
      </c>
      <c r="I313" s="132"/>
      <c r="J313" s="133">
        <f>ROUND(I313*H313,2)</f>
        <v>0</v>
      </c>
      <c r="K313" s="134"/>
      <c r="L313" s="30"/>
      <c r="M313" s="135" t="s">
        <v>1</v>
      </c>
      <c r="N313" s="136" t="s">
        <v>43</v>
      </c>
      <c r="P313" s="137">
        <f>O313*H313</f>
        <v>0</v>
      </c>
      <c r="Q313" s="137">
        <v>1.1999999999999999E-3</v>
      </c>
      <c r="R313" s="137">
        <f>Q313*H313</f>
        <v>3.5999999999999999E-3</v>
      </c>
      <c r="S313" s="137">
        <v>0</v>
      </c>
      <c r="T313" s="138">
        <f>S313*H313</f>
        <v>0</v>
      </c>
      <c r="AR313" s="139" t="s">
        <v>215</v>
      </c>
      <c r="AT313" s="139" t="s">
        <v>147</v>
      </c>
      <c r="AU313" s="139" t="s">
        <v>84</v>
      </c>
      <c r="AY313" s="15" t="s">
        <v>145</v>
      </c>
      <c r="BE313" s="140">
        <f>IF(N313="základní",J313,0)</f>
        <v>0</v>
      </c>
      <c r="BF313" s="140">
        <f>IF(N313="snížená",J313,0)</f>
        <v>0</v>
      </c>
      <c r="BG313" s="140">
        <f>IF(N313="zákl. přenesená",J313,0)</f>
        <v>0</v>
      </c>
      <c r="BH313" s="140">
        <f>IF(N313="sníž. přenesená",J313,0)</f>
        <v>0</v>
      </c>
      <c r="BI313" s="140">
        <f>IF(N313="nulová",J313,0)</f>
        <v>0</v>
      </c>
      <c r="BJ313" s="15" t="s">
        <v>21</v>
      </c>
      <c r="BK313" s="140">
        <f>ROUND(I313*H313,2)</f>
        <v>0</v>
      </c>
      <c r="BL313" s="15" t="s">
        <v>215</v>
      </c>
      <c r="BM313" s="139" t="s">
        <v>642</v>
      </c>
    </row>
    <row r="314" spans="2:65" s="1" customFormat="1" ht="13.9" customHeight="1">
      <c r="B314" s="126"/>
      <c r="C314" s="127" t="s">
        <v>643</v>
      </c>
      <c r="D314" s="127" t="s">
        <v>147</v>
      </c>
      <c r="E314" s="128" t="s">
        <v>644</v>
      </c>
      <c r="F314" s="129" t="s">
        <v>645</v>
      </c>
      <c r="G314" s="130" t="s">
        <v>306</v>
      </c>
      <c r="H314" s="131">
        <v>359</v>
      </c>
      <c r="I314" s="132"/>
      <c r="J314" s="133">
        <f>ROUND(I314*H314,2)</f>
        <v>0</v>
      </c>
      <c r="K314" s="134"/>
      <c r="L314" s="30"/>
      <c r="M314" s="135" t="s">
        <v>1</v>
      </c>
      <c r="N314" s="136" t="s">
        <v>43</v>
      </c>
      <c r="P314" s="137">
        <f>O314*H314</f>
        <v>0</v>
      </c>
      <c r="Q314" s="137">
        <v>0</v>
      </c>
      <c r="R314" s="137">
        <f>Q314*H314</f>
        <v>0</v>
      </c>
      <c r="S314" s="137">
        <v>2.9E-4</v>
      </c>
      <c r="T314" s="138">
        <f>S314*H314</f>
        <v>0.10410999999999999</v>
      </c>
      <c r="AR314" s="139" t="s">
        <v>215</v>
      </c>
      <c r="AT314" s="139" t="s">
        <v>147</v>
      </c>
      <c r="AU314" s="139" t="s">
        <v>84</v>
      </c>
      <c r="AY314" s="15" t="s">
        <v>145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5" t="s">
        <v>21</v>
      </c>
      <c r="BK314" s="140">
        <f>ROUND(I314*H314,2)</f>
        <v>0</v>
      </c>
      <c r="BL314" s="15" t="s">
        <v>215</v>
      </c>
      <c r="BM314" s="139" t="s">
        <v>646</v>
      </c>
    </row>
    <row r="315" spans="2:65" s="1" customFormat="1" ht="22.9" customHeight="1">
      <c r="B315" s="126"/>
      <c r="C315" s="127" t="s">
        <v>647</v>
      </c>
      <c r="D315" s="127" t="s">
        <v>147</v>
      </c>
      <c r="E315" s="128" t="s">
        <v>648</v>
      </c>
      <c r="F315" s="129" t="s">
        <v>649</v>
      </c>
      <c r="G315" s="130" t="s">
        <v>306</v>
      </c>
      <c r="H315" s="131">
        <v>282</v>
      </c>
      <c r="I315" s="132"/>
      <c r="J315" s="133">
        <f>ROUND(I315*H315,2)</f>
        <v>0</v>
      </c>
      <c r="K315" s="134"/>
      <c r="L315" s="30"/>
      <c r="M315" s="135" t="s">
        <v>1</v>
      </c>
      <c r="N315" s="136" t="s">
        <v>43</v>
      </c>
      <c r="P315" s="137">
        <f>O315*H315</f>
        <v>0</v>
      </c>
      <c r="Q315" s="137">
        <v>4.3099999999999996E-3</v>
      </c>
      <c r="R315" s="137">
        <f>Q315*H315</f>
        <v>1.2154199999999999</v>
      </c>
      <c r="S315" s="137">
        <v>0</v>
      </c>
      <c r="T315" s="138">
        <f>S315*H315</f>
        <v>0</v>
      </c>
      <c r="AR315" s="139" t="s">
        <v>215</v>
      </c>
      <c r="AT315" s="139" t="s">
        <v>147</v>
      </c>
      <c r="AU315" s="139" t="s">
        <v>84</v>
      </c>
      <c r="AY315" s="15" t="s">
        <v>145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5" t="s">
        <v>21</v>
      </c>
      <c r="BK315" s="140">
        <f>ROUND(I315*H315,2)</f>
        <v>0</v>
      </c>
      <c r="BL315" s="15" t="s">
        <v>215</v>
      </c>
      <c r="BM315" s="139" t="s">
        <v>650</v>
      </c>
    </row>
    <row r="316" spans="2:65" s="12" customFormat="1" ht="20">
      <c r="B316" s="152"/>
      <c r="D316" s="153" t="s">
        <v>181</v>
      </c>
      <c r="E316" s="159" t="s">
        <v>1</v>
      </c>
      <c r="F316" s="154" t="s">
        <v>651</v>
      </c>
      <c r="H316" s="155">
        <v>282</v>
      </c>
      <c r="I316" s="156"/>
      <c r="L316" s="152"/>
      <c r="M316" s="157"/>
      <c r="T316" s="158"/>
      <c r="AT316" s="159" t="s">
        <v>181</v>
      </c>
      <c r="AU316" s="159" t="s">
        <v>84</v>
      </c>
      <c r="AV316" s="12" t="s">
        <v>84</v>
      </c>
      <c r="AW316" s="12" t="s">
        <v>32</v>
      </c>
      <c r="AX316" s="12" t="s">
        <v>21</v>
      </c>
      <c r="AY316" s="159" t="s">
        <v>145</v>
      </c>
    </row>
    <row r="317" spans="2:65" s="1" customFormat="1" ht="22.9" customHeight="1">
      <c r="B317" s="126"/>
      <c r="C317" s="127" t="s">
        <v>652</v>
      </c>
      <c r="D317" s="127" t="s">
        <v>147</v>
      </c>
      <c r="E317" s="128" t="s">
        <v>653</v>
      </c>
      <c r="F317" s="129" t="s">
        <v>654</v>
      </c>
      <c r="G317" s="130" t="s">
        <v>306</v>
      </c>
      <c r="H317" s="131">
        <v>71</v>
      </c>
      <c r="I317" s="132"/>
      <c r="J317" s="133">
        <f>ROUND(I317*H317,2)</f>
        <v>0</v>
      </c>
      <c r="K317" s="134"/>
      <c r="L317" s="30"/>
      <c r="M317" s="135" t="s">
        <v>1</v>
      </c>
      <c r="N317" s="136" t="s">
        <v>43</v>
      </c>
      <c r="P317" s="137">
        <f>O317*H317</f>
        <v>0</v>
      </c>
      <c r="Q317" s="137">
        <v>1.1679999999999999E-2</v>
      </c>
      <c r="R317" s="137">
        <f>Q317*H317</f>
        <v>0.82927999999999991</v>
      </c>
      <c r="S317" s="137">
        <v>0</v>
      </c>
      <c r="T317" s="138">
        <f>S317*H317</f>
        <v>0</v>
      </c>
      <c r="AR317" s="139" t="s">
        <v>215</v>
      </c>
      <c r="AT317" s="139" t="s">
        <v>147</v>
      </c>
      <c r="AU317" s="139" t="s">
        <v>84</v>
      </c>
      <c r="AY317" s="15" t="s">
        <v>145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5" t="s">
        <v>21</v>
      </c>
      <c r="BK317" s="140">
        <f>ROUND(I317*H317,2)</f>
        <v>0</v>
      </c>
      <c r="BL317" s="15" t="s">
        <v>215</v>
      </c>
      <c r="BM317" s="139" t="s">
        <v>655</v>
      </c>
    </row>
    <row r="318" spans="2:65" s="12" customFormat="1">
      <c r="B318" s="152"/>
      <c r="D318" s="153" t="s">
        <v>181</v>
      </c>
      <c r="E318" s="159" t="s">
        <v>1</v>
      </c>
      <c r="F318" s="154" t="s">
        <v>656</v>
      </c>
      <c r="H318" s="155">
        <v>71</v>
      </c>
      <c r="I318" s="156"/>
      <c r="L318" s="152"/>
      <c r="M318" s="157"/>
      <c r="T318" s="158"/>
      <c r="AT318" s="159" t="s">
        <v>181</v>
      </c>
      <c r="AU318" s="159" t="s">
        <v>84</v>
      </c>
      <c r="AV318" s="12" t="s">
        <v>84</v>
      </c>
      <c r="AW318" s="12" t="s">
        <v>32</v>
      </c>
      <c r="AX318" s="12" t="s">
        <v>21</v>
      </c>
      <c r="AY318" s="159" t="s">
        <v>145</v>
      </c>
    </row>
    <row r="319" spans="2:65" s="1" customFormat="1" ht="13.9" customHeight="1">
      <c r="B319" s="126"/>
      <c r="C319" s="127" t="s">
        <v>657</v>
      </c>
      <c r="D319" s="127" t="s">
        <v>147</v>
      </c>
      <c r="E319" s="128" t="s">
        <v>658</v>
      </c>
      <c r="F319" s="129" t="s">
        <v>659</v>
      </c>
      <c r="G319" s="130" t="s">
        <v>187</v>
      </c>
      <c r="H319" s="131">
        <v>90</v>
      </c>
      <c r="I319" s="132"/>
      <c r="J319" s="133">
        <f>ROUND(I319*H319,2)</f>
        <v>0</v>
      </c>
      <c r="K319" s="134"/>
      <c r="L319" s="30"/>
      <c r="M319" s="135" t="s">
        <v>1</v>
      </c>
      <c r="N319" s="136" t="s">
        <v>43</v>
      </c>
      <c r="P319" s="137">
        <f>O319*H319</f>
        <v>0</v>
      </c>
      <c r="Q319" s="137">
        <v>1.2999999999999999E-4</v>
      </c>
      <c r="R319" s="137">
        <f>Q319*H319</f>
        <v>1.1699999999999999E-2</v>
      </c>
      <c r="S319" s="137">
        <v>0</v>
      </c>
      <c r="T319" s="138">
        <f>S319*H319</f>
        <v>0</v>
      </c>
      <c r="AR319" s="139" t="s">
        <v>215</v>
      </c>
      <c r="AT319" s="139" t="s">
        <v>147</v>
      </c>
      <c r="AU319" s="139" t="s">
        <v>84</v>
      </c>
      <c r="AY319" s="15" t="s">
        <v>145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5" t="s">
        <v>21</v>
      </c>
      <c r="BK319" s="140">
        <f>ROUND(I319*H319,2)</f>
        <v>0</v>
      </c>
      <c r="BL319" s="15" t="s">
        <v>215</v>
      </c>
      <c r="BM319" s="139" t="s">
        <v>660</v>
      </c>
    </row>
    <row r="320" spans="2:65" s="12" customFormat="1">
      <c r="B320" s="152"/>
      <c r="D320" s="153" t="s">
        <v>181</v>
      </c>
      <c r="E320" s="159" t="s">
        <v>1</v>
      </c>
      <c r="F320" s="154" t="s">
        <v>661</v>
      </c>
      <c r="H320" s="155">
        <v>90</v>
      </c>
      <c r="I320" s="156"/>
      <c r="L320" s="152"/>
      <c r="M320" s="157"/>
      <c r="T320" s="158"/>
      <c r="AT320" s="159" t="s">
        <v>181</v>
      </c>
      <c r="AU320" s="159" t="s">
        <v>84</v>
      </c>
      <c r="AV320" s="12" t="s">
        <v>84</v>
      </c>
      <c r="AW320" s="12" t="s">
        <v>32</v>
      </c>
      <c r="AX320" s="12" t="s">
        <v>21</v>
      </c>
      <c r="AY320" s="159" t="s">
        <v>145</v>
      </c>
    </row>
    <row r="321" spans="2:65" s="1" customFormat="1" ht="22.9" customHeight="1">
      <c r="B321" s="126"/>
      <c r="C321" s="127" t="s">
        <v>662</v>
      </c>
      <c r="D321" s="127" t="s">
        <v>147</v>
      </c>
      <c r="E321" s="128" t="s">
        <v>663</v>
      </c>
      <c r="F321" s="129" t="s">
        <v>664</v>
      </c>
      <c r="G321" s="130" t="s">
        <v>306</v>
      </c>
      <c r="H321" s="131">
        <v>215</v>
      </c>
      <c r="I321" s="132"/>
      <c r="J321" s="133">
        <f t="shared" ref="J321:J343" si="30">ROUND(I321*H321,2)</f>
        <v>0</v>
      </c>
      <c r="K321" s="134"/>
      <c r="L321" s="30"/>
      <c r="M321" s="135" t="s">
        <v>1</v>
      </c>
      <c r="N321" s="136" t="s">
        <v>43</v>
      </c>
      <c r="P321" s="137">
        <f t="shared" ref="P321:P343" si="31">O321*H321</f>
        <v>0</v>
      </c>
      <c r="Q321" s="137">
        <v>3.0000000000000001E-5</v>
      </c>
      <c r="R321" s="137">
        <f t="shared" ref="R321:R343" si="32">Q321*H321</f>
        <v>6.45E-3</v>
      </c>
      <c r="S321" s="137">
        <v>0</v>
      </c>
      <c r="T321" s="138">
        <f t="shared" ref="T321:T343" si="33">S321*H321</f>
        <v>0</v>
      </c>
      <c r="AR321" s="139" t="s">
        <v>215</v>
      </c>
      <c r="AT321" s="139" t="s">
        <v>147</v>
      </c>
      <c r="AU321" s="139" t="s">
        <v>84</v>
      </c>
      <c r="AY321" s="15" t="s">
        <v>145</v>
      </c>
      <c r="BE321" s="140">
        <f t="shared" ref="BE321:BE343" si="34">IF(N321="základní",J321,0)</f>
        <v>0</v>
      </c>
      <c r="BF321" s="140">
        <f t="shared" ref="BF321:BF343" si="35">IF(N321="snížená",J321,0)</f>
        <v>0</v>
      </c>
      <c r="BG321" s="140">
        <f t="shared" ref="BG321:BG343" si="36">IF(N321="zákl. přenesená",J321,0)</f>
        <v>0</v>
      </c>
      <c r="BH321" s="140">
        <f t="shared" ref="BH321:BH343" si="37">IF(N321="sníž. přenesená",J321,0)</f>
        <v>0</v>
      </c>
      <c r="BI321" s="140">
        <f t="shared" ref="BI321:BI343" si="38">IF(N321="nulová",J321,0)</f>
        <v>0</v>
      </c>
      <c r="BJ321" s="15" t="s">
        <v>21</v>
      </c>
      <c r="BK321" s="140">
        <f t="shared" ref="BK321:BK343" si="39">ROUND(I321*H321,2)</f>
        <v>0</v>
      </c>
      <c r="BL321" s="15" t="s">
        <v>215</v>
      </c>
      <c r="BM321" s="139" t="s">
        <v>665</v>
      </c>
    </row>
    <row r="322" spans="2:65" s="1" customFormat="1" ht="22.9" customHeight="1">
      <c r="B322" s="126"/>
      <c r="C322" s="127" t="s">
        <v>666</v>
      </c>
      <c r="D322" s="127" t="s">
        <v>147</v>
      </c>
      <c r="E322" s="128" t="s">
        <v>667</v>
      </c>
      <c r="F322" s="129" t="s">
        <v>668</v>
      </c>
      <c r="G322" s="130" t="s">
        <v>306</v>
      </c>
      <c r="H322" s="131">
        <v>61</v>
      </c>
      <c r="I322" s="132"/>
      <c r="J322" s="133">
        <f t="shared" si="30"/>
        <v>0</v>
      </c>
      <c r="K322" s="134"/>
      <c r="L322" s="30"/>
      <c r="M322" s="135" t="s">
        <v>1</v>
      </c>
      <c r="N322" s="136" t="s">
        <v>43</v>
      </c>
      <c r="P322" s="137">
        <f t="shared" si="31"/>
        <v>0</v>
      </c>
      <c r="Q322" s="137">
        <v>9.0000000000000006E-5</v>
      </c>
      <c r="R322" s="137">
        <f t="shared" si="32"/>
        <v>5.4900000000000001E-3</v>
      </c>
      <c r="S322" s="137">
        <v>0</v>
      </c>
      <c r="T322" s="138">
        <f t="shared" si="33"/>
        <v>0</v>
      </c>
      <c r="AR322" s="139" t="s">
        <v>215</v>
      </c>
      <c r="AT322" s="139" t="s">
        <v>147</v>
      </c>
      <c r="AU322" s="139" t="s">
        <v>84</v>
      </c>
      <c r="AY322" s="15" t="s">
        <v>145</v>
      </c>
      <c r="BE322" s="140">
        <f t="shared" si="34"/>
        <v>0</v>
      </c>
      <c r="BF322" s="140">
        <f t="shared" si="35"/>
        <v>0</v>
      </c>
      <c r="BG322" s="140">
        <f t="shared" si="36"/>
        <v>0</v>
      </c>
      <c r="BH322" s="140">
        <f t="shared" si="37"/>
        <v>0</v>
      </c>
      <c r="BI322" s="140">
        <f t="shared" si="38"/>
        <v>0</v>
      </c>
      <c r="BJ322" s="15" t="s">
        <v>21</v>
      </c>
      <c r="BK322" s="140">
        <f t="shared" si="39"/>
        <v>0</v>
      </c>
      <c r="BL322" s="15" t="s">
        <v>215</v>
      </c>
      <c r="BM322" s="139" t="s">
        <v>669</v>
      </c>
    </row>
    <row r="323" spans="2:65" s="1" customFormat="1" ht="22.9" customHeight="1">
      <c r="B323" s="126"/>
      <c r="C323" s="127" t="s">
        <v>670</v>
      </c>
      <c r="D323" s="127" t="s">
        <v>147</v>
      </c>
      <c r="E323" s="128" t="s">
        <v>671</v>
      </c>
      <c r="F323" s="129" t="s">
        <v>672</v>
      </c>
      <c r="G323" s="130" t="s">
        <v>306</v>
      </c>
      <c r="H323" s="131">
        <v>119</v>
      </c>
      <c r="I323" s="132"/>
      <c r="J323" s="133">
        <f t="shared" si="30"/>
        <v>0</v>
      </c>
      <c r="K323" s="134"/>
      <c r="L323" s="30"/>
      <c r="M323" s="135" t="s">
        <v>1</v>
      </c>
      <c r="N323" s="136" t="s">
        <v>43</v>
      </c>
      <c r="P323" s="137">
        <f t="shared" si="31"/>
        <v>0</v>
      </c>
      <c r="Q323" s="137">
        <v>1.2999999999999999E-4</v>
      </c>
      <c r="R323" s="137">
        <f t="shared" si="32"/>
        <v>1.5469999999999999E-2</v>
      </c>
      <c r="S323" s="137">
        <v>0</v>
      </c>
      <c r="T323" s="138">
        <f t="shared" si="33"/>
        <v>0</v>
      </c>
      <c r="AR323" s="139" t="s">
        <v>215</v>
      </c>
      <c r="AT323" s="139" t="s">
        <v>147</v>
      </c>
      <c r="AU323" s="139" t="s">
        <v>84</v>
      </c>
      <c r="AY323" s="15" t="s">
        <v>145</v>
      </c>
      <c r="BE323" s="140">
        <f t="shared" si="34"/>
        <v>0</v>
      </c>
      <c r="BF323" s="140">
        <f t="shared" si="35"/>
        <v>0</v>
      </c>
      <c r="BG323" s="140">
        <f t="shared" si="36"/>
        <v>0</v>
      </c>
      <c r="BH323" s="140">
        <f t="shared" si="37"/>
        <v>0</v>
      </c>
      <c r="BI323" s="140">
        <f t="shared" si="38"/>
        <v>0</v>
      </c>
      <c r="BJ323" s="15" t="s">
        <v>21</v>
      </c>
      <c r="BK323" s="140">
        <f t="shared" si="39"/>
        <v>0</v>
      </c>
      <c r="BL323" s="15" t="s">
        <v>215</v>
      </c>
      <c r="BM323" s="139" t="s">
        <v>673</v>
      </c>
    </row>
    <row r="324" spans="2:65" s="1" customFormat="1" ht="13.9" customHeight="1">
      <c r="B324" s="126"/>
      <c r="C324" s="127" t="s">
        <v>674</v>
      </c>
      <c r="D324" s="127" t="s">
        <v>147</v>
      </c>
      <c r="E324" s="128" t="s">
        <v>675</v>
      </c>
      <c r="F324" s="129" t="s">
        <v>676</v>
      </c>
      <c r="G324" s="130" t="s">
        <v>306</v>
      </c>
      <c r="H324" s="131">
        <v>359</v>
      </c>
      <c r="I324" s="132"/>
      <c r="J324" s="133">
        <f t="shared" si="30"/>
        <v>0</v>
      </c>
      <c r="K324" s="134"/>
      <c r="L324" s="30"/>
      <c r="M324" s="135" t="s">
        <v>1</v>
      </c>
      <c r="N324" s="136" t="s">
        <v>43</v>
      </c>
      <c r="P324" s="137">
        <f t="shared" si="31"/>
        <v>0</v>
      </c>
      <c r="Q324" s="137">
        <v>0</v>
      </c>
      <c r="R324" s="137">
        <f t="shared" si="32"/>
        <v>0</v>
      </c>
      <c r="S324" s="137">
        <v>2.3000000000000001E-4</v>
      </c>
      <c r="T324" s="138">
        <f t="shared" si="33"/>
        <v>8.2570000000000005E-2</v>
      </c>
      <c r="AR324" s="139" t="s">
        <v>215</v>
      </c>
      <c r="AT324" s="139" t="s">
        <v>147</v>
      </c>
      <c r="AU324" s="139" t="s">
        <v>84</v>
      </c>
      <c r="AY324" s="15" t="s">
        <v>145</v>
      </c>
      <c r="BE324" s="140">
        <f t="shared" si="34"/>
        <v>0</v>
      </c>
      <c r="BF324" s="140">
        <f t="shared" si="35"/>
        <v>0</v>
      </c>
      <c r="BG324" s="140">
        <f t="shared" si="36"/>
        <v>0</v>
      </c>
      <c r="BH324" s="140">
        <f t="shared" si="37"/>
        <v>0</v>
      </c>
      <c r="BI324" s="140">
        <f t="shared" si="38"/>
        <v>0</v>
      </c>
      <c r="BJ324" s="15" t="s">
        <v>21</v>
      </c>
      <c r="BK324" s="140">
        <f t="shared" si="39"/>
        <v>0</v>
      </c>
      <c r="BL324" s="15" t="s">
        <v>215</v>
      </c>
      <c r="BM324" s="139" t="s">
        <v>677</v>
      </c>
    </row>
    <row r="325" spans="2:65" s="1" customFormat="1" ht="13.9" customHeight="1">
      <c r="B325" s="126"/>
      <c r="C325" s="127" t="s">
        <v>678</v>
      </c>
      <c r="D325" s="127" t="s">
        <v>147</v>
      </c>
      <c r="E325" s="128" t="s">
        <v>679</v>
      </c>
      <c r="F325" s="129" t="s">
        <v>680</v>
      </c>
      <c r="G325" s="130" t="s">
        <v>306</v>
      </c>
      <c r="H325" s="131">
        <v>14</v>
      </c>
      <c r="I325" s="132"/>
      <c r="J325" s="133">
        <f t="shared" si="30"/>
        <v>0</v>
      </c>
      <c r="K325" s="134"/>
      <c r="L325" s="30"/>
      <c r="M325" s="135" t="s">
        <v>1</v>
      </c>
      <c r="N325" s="136" t="s">
        <v>43</v>
      </c>
      <c r="P325" s="137">
        <f t="shared" si="31"/>
        <v>0</v>
      </c>
      <c r="Q325" s="137">
        <v>1.8000000000000001E-4</v>
      </c>
      <c r="R325" s="137">
        <f t="shared" si="32"/>
        <v>2.5200000000000001E-3</v>
      </c>
      <c r="S325" s="137">
        <v>0</v>
      </c>
      <c r="T325" s="138">
        <f t="shared" si="33"/>
        <v>0</v>
      </c>
      <c r="AR325" s="139" t="s">
        <v>215</v>
      </c>
      <c r="AT325" s="139" t="s">
        <v>147</v>
      </c>
      <c r="AU325" s="139" t="s">
        <v>84</v>
      </c>
      <c r="AY325" s="15" t="s">
        <v>145</v>
      </c>
      <c r="BE325" s="140">
        <f t="shared" si="34"/>
        <v>0</v>
      </c>
      <c r="BF325" s="140">
        <f t="shared" si="35"/>
        <v>0</v>
      </c>
      <c r="BG325" s="140">
        <f t="shared" si="36"/>
        <v>0</v>
      </c>
      <c r="BH325" s="140">
        <f t="shared" si="37"/>
        <v>0</v>
      </c>
      <c r="BI325" s="140">
        <f t="shared" si="38"/>
        <v>0</v>
      </c>
      <c r="BJ325" s="15" t="s">
        <v>21</v>
      </c>
      <c r="BK325" s="140">
        <f t="shared" si="39"/>
        <v>0</v>
      </c>
      <c r="BL325" s="15" t="s">
        <v>215</v>
      </c>
      <c r="BM325" s="139" t="s">
        <v>681</v>
      </c>
    </row>
    <row r="326" spans="2:65" s="1" customFormat="1" ht="13.9" customHeight="1">
      <c r="B326" s="126"/>
      <c r="C326" s="127" t="s">
        <v>682</v>
      </c>
      <c r="D326" s="127" t="s">
        <v>147</v>
      </c>
      <c r="E326" s="128" t="s">
        <v>683</v>
      </c>
      <c r="F326" s="129" t="s">
        <v>684</v>
      </c>
      <c r="G326" s="130" t="s">
        <v>306</v>
      </c>
      <c r="H326" s="131">
        <v>16</v>
      </c>
      <c r="I326" s="132"/>
      <c r="J326" s="133">
        <f t="shared" si="30"/>
        <v>0</v>
      </c>
      <c r="K326" s="134"/>
      <c r="L326" s="30"/>
      <c r="M326" s="135" t="s">
        <v>1</v>
      </c>
      <c r="N326" s="136" t="s">
        <v>43</v>
      </c>
      <c r="P326" s="137">
        <f t="shared" si="31"/>
        <v>0</v>
      </c>
      <c r="Q326" s="137">
        <v>2.5999999999999998E-4</v>
      </c>
      <c r="R326" s="137">
        <f t="shared" si="32"/>
        <v>4.1599999999999996E-3</v>
      </c>
      <c r="S326" s="137">
        <v>0</v>
      </c>
      <c r="T326" s="138">
        <f t="shared" si="33"/>
        <v>0</v>
      </c>
      <c r="AR326" s="139" t="s">
        <v>215</v>
      </c>
      <c r="AT326" s="139" t="s">
        <v>147</v>
      </c>
      <c r="AU326" s="139" t="s">
        <v>84</v>
      </c>
      <c r="AY326" s="15" t="s">
        <v>145</v>
      </c>
      <c r="BE326" s="140">
        <f t="shared" si="34"/>
        <v>0</v>
      </c>
      <c r="BF326" s="140">
        <f t="shared" si="35"/>
        <v>0</v>
      </c>
      <c r="BG326" s="140">
        <f t="shared" si="36"/>
        <v>0</v>
      </c>
      <c r="BH326" s="140">
        <f t="shared" si="37"/>
        <v>0</v>
      </c>
      <c r="BI326" s="140">
        <f t="shared" si="38"/>
        <v>0</v>
      </c>
      <c r="BJ326" s="15" t="s">
        <v>21</v>
      </c>
      <c r="BK326" s="140">
        <f t="shared" si="39"/>
        <v>0</v>
      </c>
      <c r="BL326" s="15" t="s">
        <v>215</v>
      </c>
      <c r="BM326" s="139" t="s">
        <v>685</v>
      </c>
    </row>
    <row r="327" spans="2:65" s="1" customFormat="1" ht="13.9" customHeight="1">
      <c r="B327" s="126"/>
      <c r="C327" s="127" t="s">
        <v>686</v>
      </c>
      <c r="D327" s="127" t="s">
        <v>147</v>
      </c>
      <c r="E327" s="128" t="s">
        <v>687</v>
      </c>
      <c r="F327" s="129" t="s">
        <v>688</v>
      </c>
      <c r="G327" s="130" t="s">
        <v>187</v>
      </c>
      <c r="H327" s="131">
        <v>104</v>
      </c>
      <c r="I327" s="132"/>
      <c r="J327" s="133">
        <f t="shared" si="30"/>
        <v>0</v>
      </c>
      <c r="K327" s="134"/>
      <c r="L327" s="30"/>
      <c r="M327" s="135" t="s">
        <v>1</v>
      </c>
      <c r="N327" s="136" t="s">
        <v>43</v>
      </c>
      <c r="P327" s="137">
        <f t="shared" si="31"/>
        <v>0</v>
      </c>
      <c r="Q327" s="137">
        <v>0</v>
      </c>
      <c r="R327" s="137">
        <f t="shared" si="32"/>
        <v>0</v>
      </c>
      <c r="S327" s="137">
        <v>0</v>
      </c>
      <c r="T327" s="138">
        <f t="shared" si="33"/>
        <v>0</v>
      </c>
      <c r="AR327" s="139" t="s">
        <v>215</v>
      </c>
      <c r="AT327" s="139" t="s">
        <v>147</v>
      </c>
      <c r="AU327" s="139" t="s">
        <v>84</v>
      </c>
      <c r="AY327" s="15" t="s">
        <v>145</v>
      </c>
      <c r="BE327" s="140">
        <f t="shared" si="34"/>
        <v>0</v>
      </c>
      <c r="BF327" s="140">
        <f t="shared" si="35"/>
        <v>0</v>
      </c>
      <c r="BG327" s="140">
        <f t="shared" si="36"/>
        <v>0</v>
      </c>
      <c r="BH327" s="140">
        <f t="shared" si="37"/>
        <v>0</v>
      </c>
      <c r="BI327" s="140">
        <f t="shared" si="38"/>
        <v>0</v>
      </c>
      <c r="BJ327" s="15" t="s">
        <v>21</v>
      </c>
      <c r="BK327" s="140">
        <f t="shared" si="39"/>
        <v>0</v>
      </c>
      <c r="BL327" s="15" t="s">
        <v>215</v>
      </c>
      <c r="BM327" s="139" t="s">
        <v>689</v>
      </c>
    </row>
    <row r="328" spans="2:65" s="1" customFormat="1" ht="22.9" customHeight="1">
      <c r="B328" s="126"/>
      <c r="C328" s="127" t="s">
        <v>690</v>
      </c>
      <c r="D328" s="127" t="s">
        <v>147</v>
      </c>
      <c r="E328" s="128" t="s">
        <v>691</v>
      </c>
      <c r="F328" s="129" t="s">
        <v>692</v>
      </c>
      <c r="G328" s="130" t="s">
        <v>187</v>
      </c>
      <c r="H328" s="131">
        <v>6</v>
      </c>
      <c r="I328" s="132"/>
      <c r="J328" s="133">
        <f t="shared" si="30"/>
        <v>0</v>
      </c>
      <c r="K328" s="134"/>
      <c r="L328" s="30"/>
      <c r="M328" s="135" t="s">
        <v>1</v>
      </c>
      <c r="N328" s="136" t="s">
        <v>43</v>
      </c>
      <c r="P328" s="137">
        <f t="shared" si="31"/>
        <v>0</v>
      </c>
      <c r="Q328" s="137">
        <v>0</v>
      </c>
      <c r="R328" s="137">
        <f t="shared" si="32"/>
        <v>0</v>
      </c>
      <c r="S328" s="137">
        <v>0</v>
      </c>
      <c r="T328" s="138">
        <f t="shared" si="33"/>
        <v>0</v>
      </c>
      <c r="AR328" s="139" t="s">
        <v>215</v>
      </c>
      <c r="AT328" s="139" t="s">
        <v>147</v>
      </c>
      <c r="AU328" s="139" t="s">
        <v>84</v>
      </c>
      <c r="AY328" s="15" t="s">
        <v>145</v>
      </c>
      <c r="BE328" s="140">
        <f t="shared" si="34"/>
        <v>0</v>
      </c>
      <c r="BF328" s="140">
        <f t="shared" si="35"/>
        <v>0</v>
      </c>
      <c r="BG328" s="140">
        <f t="shared" si="36"/>
        <v>0</v>
      </c>
      <c r="BH328" s="140">
        <f t="shared" si="37"/>
        <v>0</v>
      </c>
      <c r="BI328" s="140">
        <f t="shared" si="38"/>
        <v>0</v>
      </c>
      <c r="BJ328" s="15" t="s">
        <v>21</v>
      </c>
      <c r="BK328" s="140">
        <f t="shared" si="39"/>
        <v>0</v>
      </c>
      <c r="BL328" s="15" t="s">
        <v>215</v>
      </c>
      <c r="BM328" s="139" t="s">
        <v>693</v>
      </c>
    </row>
    <row r="329" spans="2:65" s="1" customFormat="1" ht="13.9" customHeight="1">
      <c r="B329" s="126"/>
      <c r="C329" s="127" t="s">
        <v>694</v>
      </c>
      <c r="D329" s="127" t="s">
        <v>147</v>
      </c>
      <c r="E329" s="128" t="s">
        <v>695</v>
      </c>
      <c r="F329" s="129" t="s">
        <v>696</v>
      </c>
      <c r="G329" s="130" t="s">
        <v>187</v>
      </c>
      <c r="H329" s="131">
        <v>30</v>
      </c>
      <c r="I329" s="132"/>
      <c r="J329" s="133">
        <f t="shared" si="30"/>
        <v>0</v>
      </c>
      <c r="K329" s="134"/>
      <c r="L329" s="30"/>
      <c r="M329" s="135" t="s">
        <v>1</v>
      </c>
      <c r="N329" s="136" t="s">
        <v>43</v>
      </c>
      <c r="P329" s="137">
        <f t="shared" si="31"/>
        <v>0</v>
      </c>
      <c r="Q329" s="137">
        <v>1.7000000000000001E-4</v>
      </c>
      <c r="R329" s="137">
        <f t="shared" si="32"/>
        <v>5.1000000000000004E-3</v>
      </c>
      <c r="S329" s="137">
        <v>0</v>
      </c>
      <c r="T329" s="138">
        <f t="shared" si="33"/>
        <v>0</v>
      </c>
      <c r="AR329" s="139" t="s">
        <v>215</v>
      </c>
      <c r="AT329" s="139" t="s">
        <v>147</v>
      </c>
      <c r="AU329" s="139" t="s">
        <v>84</v>
      </c>
      <c r="AY329" s="15" t="s">
        <v>145</v>
      </c>
      <c r="BE329" s="140">
        <f t="shared" si="34"/>
        <v>0</v>
      </c>
      <c r="BF329" s="140">
        <f t="shared" si="35"/>
        <v>0</v>
      </c>
      <c r="BG329" s="140">
        <f t="shared" si="36"/>
        <v>0</v>
      </c>
      <c r="BH329" s="140">
        <f t="shared" si="37"/>
        <v>0</v>
      </c>
      <c r="BI329" s="140">
        <f t="shared" si="38"/>
        <v>0</v>
      </c>
      <c r="BJ329" s="15" t="s">
        <v>21</v>
      </c>
      <c r="BK329" s="140">
        <f t="shared" si="39"/>
        <v>0</v>
      </c>
      <c r="BL329" s="15" t="s">
        <v>215</v>
      </c>
      <c r="BM329" s="139" t="s">
        <v>697</v>
      </c>
    </row>
    <row r="330" spans="2:65" s="1" customFormat="1" ht="13.9" customHeight="1">
      <c r="B330" s="126"/>
      <c r="C330" s="127" t="s">
        <v>698</v>
      </c>
      <c r="D330" s="127" t="s">
        <v>147</v>
      </c>
      <c r="E330" s="128" t="s">
        <v>699</v>
      </c>
      <c r="F330" s="129" t="s">
        <v>700</v>
      </c>
      <c r="G330" s="130" t="s">
        <v>187</v>
      </c>
      <c r="H330" s="131">
        <v>36</v>
      </c>
      <c r="I330" s="132"/>
      <c r="J330" s="133">
        <f t="shared" si="30"/>
        <v>0</v>
      </c>
      <c r="K330" s="134"/>
      <c r="L330" s="30"/>
      <c r="M330" s="135" t="s">
        <v>1</v>
      </c>
      <c r="N330" s="136" t="s">
        <v>43</v>
      </c>
      <c r="P330" s="137">
        <f t="shared" si="31"/>
        <v>0</v>
      </c>
      <c r="Q330" s="137">
        <v>2.1000000000000001E-4</v>
      </c>
      <c r="R330" s="137">
        <f t="shared" si="32"/>
        <v>7.5600000000000007E-3</v>
      </c>
      <c r="S330" s="137">
        <v>0</v>
      </c>
      <c r="T330" s="138">
        <f t="shared" si="33"/>
        <v>0</v>
      </c>
      <c r="AR330" s="139" t="s">
        <v>215</v>
      </c>
      <c r="AT330" s="139" t="s">
        <v>147</v>
      </c>
      <c r="AU330" s="139" t="s">
        <v>84</v>
      </c>
      <c r="AY330" s="15" t="s">
        <v>145</v>
      </c>
      <c r="BE330" s="140">
        <f t="shared" si="34"/>
        <v>0</v>
      </c>
      <c r="BF330" s="140">
        <f t="shared" si="35"/>
        <v>0</v>
      </c>
      <c r="BG330" s="140">
        <f t="shared" si="36"/>
        <v>0</v>
      </c>
      <c r="BH330" s="140">
        <f t="shared" si="37"/>
        <v>0</v>
      </c>
      <c r="BI330" s="140">
        <f t="shared" si="38"/>
        <v>0</v>
      </c>
      <c r="BJ330" s="15" t="s">
        <v>21</v>
      </c>
      <c r="BK330" s="140">
        <f t="shared" si="39"/>
        <v>0</v>
      </c>
      <c r="BL330" s="15" t="s">
        <v>215</v>
      </c>
      <c r="BM330" s="139" t="s">
        <v>701</v>
      </c>
    </row>
    <row r="331" spans="2:65" s="1" customFormat="1" ht="22.9" customHeight="1">
      <c r="B331" s="126"/>
      <c r="C331" s="127" t="s">
        <v>702</v>
      </c>
      <c r="D331" s="127" t="s">
        <v>147</v>
      </c>
      <c r="E331" s="128" t="s">
        <v>703</v>
      </c>
      <c r="F331" s="129" t="s">
        <v>704</v>
      </c>
      <c r="G331" s="130" t="s">
        <v>187</v>
      </c>
      <c r="H331" s="131">
        <v>58</v>
      </c>
      <c r="I331" s="132"/>
      <c r="J331" s="133">
        <f t="shared" si="30"/>
        <v>0</v>
      </c>
      <c r="K331" s="134"/>
      <c r="L331" s="30"/>
      <c r="M331" s="135" t="s">
        <v>1</v>
      </c>
      <c r="N331" s="136" t="s">
        <v>43</v>
      </c>
      <c r="P331" s="137">
        <f t="shared" si="31"/>
        <v>0</v>
      </c>
      <c r="Q331" s="137">
        <v>6.0000000000000002E-5</v>
      </c>
      <c r="R331" s="137">
        <f t="shared" si="32"/>
        <v>3.48E-3</v>
      </c>
      <c r="S331" s="137">
        <v>0</v>
      </c>
      <c r="T331" s="138">
        <f t="shared" si="33"/>
        <v>0</v>
      </c>
      <c r="AR331" s="139" t="s">
        <v>215</v>
      </c>
      <c r="AT331" s="139" t="s">
        <v>147</v>
      </c>
      <c r="AU331" s="139" t="s">
        <v>84</v>
      </c>
      <c r="AY331" s="15" t="s">
        <v>145</v>
      </c>
      <c r="BE331" s="140">
        <f t="shared" si="34"/>
        <v>0</v>
      </c>
      <c r="BF331" s="140">
        <f t="shared" si="35"/>
        <v>0</v>
      </c>
      <c r="BG331" s="140">
        <f t="shared" si="36"/>
        <v>0</v>
      </c>
      <c r="BH331" s="140">
        <f t="shared" si="37"/>
        <v>0</v>
      </c>
      <c r="BI331" s="140">
        <f t="shared" si="38"/>
        <v>0</v>
      </c>
      <c r="BJ331" s="15" t="s">
        <v>21</v>
      </c>
      <c r="BK331" s="140">
        <f t="shared" si="39"/>
        <v>0</v>
      </c>
      <c r="BL331" s="15" t="s">
        <v>215</v>
      </c>
      <c r="BM331" s="139" t="s">
        <v>705</v>
      </c>
    </row>
    <row r="332" spans="2:65" s="1" customFormat="1" ht="22.9" customHeight="1">
      <c r="B332" s="126"/>
      <c r="C332" s="127" t="s">
        <v>706</v>
      </c>
      <c r="D332" s="127" t="s">
        <v>147</v>
      </c>
      <c r="E332" s="128" t="s">
        <v>707</v>
      </c>
      <c r="F332" s="129" t="s">
        <v>708</v>
      </c>
      <c r="G332" s="130" t="s">
        <v>187</v>
      </c>
      <c r="H332" s="131">
        <v>10</v>
      </c>
      <c r="I332" s="132"/>
      <c r="J332" s="133">
        <f t="shared" si="30"/>
        <v>0</v>
      </c>
      <c r="K332" s="134"/>
      <c r="L332" s="30"/>
      <c r="M332" s="135" t="s">
        <v>1</v>
      </c>
      <c r="N332" s="136" t="s">
        <v>43</v>
      </c>
      <c r="P332" s="137">
        <f t="shared" si="31"/>
        <v>0</v>
      </c>
      <c r="Q332" s="137">
        <v>1.8000000000000001E-4</v>
      </c>
      <c r="R332" s="137">
        <f t="shared" si="32"/>
        <v>1.8000000000000002E-3</v>
      </c>
      <c r="S332" s="137">
        <v>0</v>
      </c>
      <c r="T332" s="138">
        <f t="shared" si="33"/>
        <v>0</v>
      </c>
      <c r="AR332" s="139" t="s">
        <v>215</v>
      </c>
      <c r="AT332" s="139" t="s">
        <v>147</v>
      </c>
      <c r="AU332" s="139" t="s">
        <v>84</v>
      </c>
      <c r="AY332" s="15" t="s">
        <v>145</v>
      </c>
      <c r="BE332" s="140">
        <f t="shared" si="34"/>
        <v>0</v>
      </c>
      <c r="BF332" s="140">
        <f t="shared" si="35"/>
        <v>0</v>
      </c>
      <c r="BG332" s="140">
        <f t="shared" si="36"/>
        <v>0</v>
      </c>
      <c r="BH332" s="140">
        <f t="shared" si="37"/>
        <v>0</v>
      </c>
      <c r="BI332" s="140">
        <f t="shared" si="38"/>
        <v>0</v>
      </c>
      <c r="BJ332" s="15" t="s">
        <v>21</v>
      </c>
      <c r="BK332" s="140">
        <f t="shared" si="39"/>
        <v>0</v>
      </c>
      <c r="BL332" s="15" t="s">
        <v>215</v>
      </c>
      <c r="BM332" s="139" t="s">
        <v>709</v>
      </c>
    </row>
    <row r="333" spans="2:65" s="1" customFormat="1" ht="13.9" customHeight="1">
      <c r="B333" s="126"/>
      <c r="C333" s="127" t="s">
        <v>710</v>
      </c>
      <c r="D333" s="127" t="s">
        <v>147</v>
      </c>
      <c r="E333" s="128" t="s">
        <v>711</v>
      </c>
      <c r="F333" s="129" t="s">
        <v>712</v>
      </c>
      <c r="G333" s="130" t="s">
        <v>187</v>
      </c>
      <c r="H333" s="131">
        <v>73</v>
      </c>
      <c r="I333" s="132"/>
      <c r="J333" s="133">
        <f t="shared" si="30"/>
        <v>0</v>
      </c>
      <c r="K333" s="134"/>
      <c r="L333" s="30"/>
      <c r="M333" s="135" t="s">
        <v>1</v>
      </c>
      <c r="N333" s="136" t="s">
        <v>43</v>
      </c>
      <c r="P333" s="137">
        <f t="shared" si="31"/>
        <v>0</v>
      </c>
      <c r="Q333" s="137">
        <v>0</v>
      </c>
      <c r="R333" s="137">
        <f t="shared" si="32"/>
        <v>0</v>
      </c>
      <c r="S333" s="137">
        <v>6.8999999999999997E-4</v>
      </c>
      <c r="T333" s="138">
        <f t="shared" si="33"/>
        <v>5.0369999999999998E-2</v>
      </c>
      <c r="AR333" s="139" t="s">
        <v>215</v>
      </c>
      <c r="AT333" s="139" t="s">
        <v>147</v>
      </c>
      <c r="AU333" s="139" t="s">
        <v>84</v>
      </c>
      <c r="AY333" s="15" t="s">
        <v>145</v>
      </c>
      <c r="BE333" s="140">
        <f t="shared" si="34"/>
        <v>0</v>
      </c>
      <c r="BF333" s="140">
        <f t="shared" si="35"/>
        <v>0</v>
      </c>
      <c r="BG333" s="140">
        <f t="shared" si="36"/>
        <v>0</v>
      </c>
      <c r="BH333" s="140">
        <f t="shared" si="37"/>
        <v>0</v>
      </c>
      <c r="BI333" s="140">
        <f t="shared" si="38"/>
        <v>0</v>
      </c>
      <c r="BJ333" s="15" t="s">
        <v>21</v>
      </c>
      <c r="BK333" s="140">
        <f t="shared" si="39"/>
        <v>0</v>
      </c>
      <c r="BL333" s="15" t="s">
        <v>215</v>
      </c>
      <c r="BM333" s="139" t="s">
        <v>713</v>
      </c>
    </row>
    <row r="334" spans="2:65" s="1" customFormat="1" ht="13.9" customHeight="1">
      <c r="B334" s="126"/>
      <c r="C334" s="127" t="s">
        <v>714</v>
      </c>
      <c r="D334" s="127" t="s">
        <v>147</v>
      </c>
      <c r="E334" s="128" t="s">
        <v>715</v>
      </c>
      <c r="F334" s="129" t="s">
        <v>716</v>
      </c>
      <c r="G334" s="130" t="s">
        <v>187</v>
      </c>
      <c r="H334" s="131">
        <v>10</v>
      </c>
      <c r="I334" s="132"/>
      <c r="J334" s="133">
        <f t="shared" si="30"/>
        <v>0</v>
      </c>
      <c r="K334" s="134"/>
      <c r="L334" s="30"/>
      <c r="M334" s="135" t="s">
        <v>1</v>
      </c>
      <c r="N334" s="136" t="s">
        <v>43</v>
      </c>
      <c r="P334" s="137">
        <f t="shared" si="31"/>
        <v>0</v>
      </c>
      <c r="Q334" s="137">
        <v>0</v>
      </c>
      <c r="R334" s="137">
        <f t="shared" si="32"/>
        <v>0</v>
      </c>
      <c r="S334" s="137">
        <v>1.23E-3</v>
      </c>
      <c r="T334" s="138">
        <f t="shared" si="33"/>
        <v>1.23E-2</v>
      </c>
      <c r="AR334" s="139" t="s">
        <v>215</v>
      </c>
      <c r="AT334" s="139" t="s">
        <v>147</v>
      </c>
      <c r="AU334" s="139" t="s">
        <v>84</v>
      </c>
      <c r="AY334" s="15" t="s">
        <v>145</v>
      </c>
      <c r="BE334" s="140">
        <f t="shared" si="34"/>
        <v>0</v>
      </c>
      <c r="BF334" s="140">
        <f t="shared" si="35"/>
        <v>0</v>
      </c>
      <c r="BG334" s="140">
        <f t="shared" si="36"/>
        <v>0</v>
      </c>
      <c r="BH334" s="140">
        <f t="shared" si="37"/>
        <v>0</v>
      </c>
      <c r="BI334" s="140">
        <f t="shared" si="38"/>
        <v>0</v>
      </c>
      <c r="BJ334" s="15" t="s">
        <v>21</v>
      </c>
      <c r="BK334" s="140">
        <f t="shared" si="39"/>
        <v>0</v>
      </c>
      <c r="BL334" s="15" t="s">
        <v>215</v>
      </c>
      <c r="BM334" s="139" t="s">
        <v>717</v>
      </c>
    </row>
    <row r="335" spans="2:65" s="1" customFormat="1" ht="22.9" customHeight="1">
      <c r="B335" s="126"/>
      <c r="C335" s="127" t="s">
        <v>718</v>
      </c>
      <c r="D335" s="127" t="s">
        <v>147</v>
      </c>
      <c r="E335" s="128" t="s">
        <v>719</v>
      </c>
      <c r="F335" s="129" t="s">
        <v>720</v>
      </c>
      <c r="G335" s="130" t="s">
        <v>187</v>
      </c>
      <c r="H335" s="131">
        <v>6</v>
      </c>
      <c r="I335" s="132"/>
      <c r="J335" s="133">
        <f t="shared" si="30"/>
        <v>0</v>
      </c>
      <c r="K335" s="134"/>
      <c r="L335" s="30"/>
      <c r="M335" s="135" t="s">
        <v>1</v>
      </c>
      <c r="N335" s="136" t="s">
        <v>43</v>
      </c>
      <c r="P335" s="137">
        <f t="shared" si="31"/>
        <v>0</v>
      </c>
      <c r="Q335" s="137">
        <v>2.2000000000000001E-4</v>
      </c>
      <c r="R335" s="137">
        <f t="shared" si="32"/>
        <v>1.32E-3</v>
      </c>
      <c r="S335" s="137">
        <v>0</v>
      </c>
      <c r="T335" s="138">
        <f t="shared" si="33"/>
        <v>0</v>
      </c>
      <c r="AR335" s="139" t="s">
        <v>215</v>
      </c>
      <c r="AT335" s="139" t="s">
        <v>147</v>
      </c>
      <c r="AU335" s="139" t="s">
        <v>84</v>
      </c>
      <c r="AY335" s="15" t="s">
        <v>145</v>
      </c>
      <c r="BE335" s="140">
        <f t="shared" si="34"/>
        <v>0</v>
      </c>
      <c r="BF335" s="140">
        <f t="shared" si="35"/>
        <v>0</v>
      </c>
      <c r="BG335" s="140">
        <f t="shared" si="36"/>
        <v>0</v>
      </c>
      <c r="BH335" s="140">
        <f t="shared" si="37"/>
        <v>0</v>
      </c>
      <c r="BI335" s="140">
        <f t="shared" si="38"/>
        <v>0</v>
      </c>
      <c r="BJ335" s="15" t="s">
        <v>21</v>
      </c>
      <c r="BK335" s="140">
        <f t="shared" si="39"/>
        <v>0</v>
      </c>
      <c r="BL335" s="15" t="s">
        <v>215</v>
      </c>
      <c r="BM335" s="139" t="s">
        <v>721</v>
      </c>
    </row>
    <row r="336" spans="2:65" s="1" customFormat="1" ht="22.9" customHeight="1">
      <c r="B336" s="126"/>
      <c r="C336" s="127" t="s">
        <v>722</v>
      </c>
      <c r="D336" s="127" t="s">
        <v>147</v>
      </c>
      <c r="E336" s="128" t="s">
        <v>723</v>
      </c>
      <c r="F336" s="129" t="s">
        <v>724</v>
      </c>
      <c r="G336" s="130" t="s">
        <v>187</v>
      </c>
      <c r="H336" s="131">
        <v>26</v>
      </c>
      <c r="I336" s="132"/>
      <c r="J336" s="133">
        <f t="shared" si="30"/>
        <v>0</v>
      </c>
      <c r="K336" s="134"/>
      <c r="L336" s="30"/>
      <c r="M336" s="135" t="s">
        <v>1</v>
      </c>
      <c r="N336" s="136" t="s">
        <v>43</v>
      </c>
      <c r="P336" s="137">
        <f t="shared" si="31"/>
        <v>0</v>
      </c>
      <c r="Q336" s="137">
        <v>2.3000000000000001E-4</v>
      </c>
      <c r="R336" s="137">
        <f t="shared" si="32"/>
        <v>5.9800000000000001E-3</v>
      </c>
      <c r="S336" s="137">
        <v>0</v>
      </c>
      <c r="T336" s="138">
        <f t="shared" si="33"/>
        <v>0</v>
      </c>
      <c r="AR336" s="139" t="s">
        <v>215</v>
      </c>
      <c r="AT336" s="139" t="s">
        <v>147</v>
      </c>
      <c r="AU336" s="139" t="s">
        <v>84</v>
      </c>
      <c r="AY336" s="15" t="s">
        <v>145</v>
      </c>
      <c r="BE336" s="140">
        <f t="shared" si="34"/>
        <v>0</v>
      </c>
      <c r="BF336" s="140">
        <f t="shared" si="35"/>
        <v>0</v>
      </c>
      <c r="BG336" s="140">
        <f t="shared" si="36"/>
        <v>0</v>
      </c>
      <c r="BH336" s="140">
        <f t="shared" si="37"/>
        <v>0</v>
      </c>
      <c r="BI336" s="140">
        <f t="shared" si="38"/>
        <v>0</v>
      </c>
      <c r="BJ336" s="15" t="s">
        <v>21</v>
      </c>
      <c r="BK336" s="140">
        <f t="shared" si="39"/>
        <v>0</v>
      </c>
      <c r="BL336" s="15" t="s">
        <v>215</v>
      </c>
      <c r="BM336" s="139" t="s">
        <v>725</v>
      </c>
    </row>
    <row r="337" spans="2:65" s="1" customFormat="1" ht="22.9" customHeight="1">
      <c r="B337" s="126"/>
      <c r="C337" s="127" t="s">
        <v>726</v>
      </c>
      <c r="D337" s="127" t="s">
        <v>147</v>
      </c>
      <c r="E337" s="128" t="s">
        <v>727</v>
      </c>
      <c r="F337" s="129" t="s">
        <v>728</v>
      </c>
      <c r="G337" s="130" t="s">
        <v>187</v>
      </c>
      <c r="H337" s="131">
        <v>4</v>
      </c>
      <c r="I337" s="132"/>
      <c r="J337" s="133">
        <f t="shared" si="30"/>
        <v>0</v>
      </c>
      <c r="K337" s="134"/>
      <c r="L337" s="30"/>
      <c r="M337" s="135" t="s">
        <v>1</v>
      </c>
      <c r="N337" s="136" t="s">
        <v>43</v>
      </c>
      <c r="P337" s="137">
        <f t="shared" si="31"/>
        <v>0</v>
      </c>
      <c r="Q337" s="137">
        <v>5.5000000000000003E-4</v>
      </c>
      <c r="R337" s="137">
        <f t="shared" si="32"/>
        <v>2.2000000000000001E-3</v>
      </c>
      <c r="S337" s="137">
        <v>0</v>
      </c>
      <c r="T337" s="138">
        <f t="shared" si="33"/>
        <v>0</v>
      </c>
      <c r="AR337" s="139" t="s">
        <v>215</v>
      </c>
      <c r="AT337" s="139" t="s">
        <v>147</v>
      </c>
      <c r="AU337" s="139" t="s">
        <v>84</v>
      </c>
      <c r="AY337" s="15" t="s">
        <v>145</v>
      </c>
      <c r="BE337" s="140">
        <f t="shared" si="34"/>
        <v>0</v>
      </c>
      <c r="BF337" s="140">
        <f t="shared" si="35"/>
        <v>0</v>
      </c>
      <c r="BG337" s="140">
        <f t="shared" si="36"/>
        <v>0</v>
      </c>
      <c r="BH337" s="140">
        <f t="shared" si="37"/>
        <v>0</v>
      </c>
      <c r="BI337" s="140">
        <f t="shared" si="38"/>
        <v>0</v>
      </c>
      <c r="BJ337" s="15" t="s">
        <v>21</v>
      </c>
      <c r="BK337" s="140">
        <f t="shared" si="39"/>
        <v>0</v>
      </c>
      <c r="BL337" s="15" t="s">
        <v>215</v>
      </c>
      <c r="BM337" s="139" t="s">
        <v>729</v>
      </c>
    </row>
    <row r="338" spans="2:65" s="1" customFormat="1" ht="13.9" customHeight="1">
      <c r="B338" s="126"/>
      <c r="C338" s="127" t="s">
        <v>730</v>
      </c>
      <c r="D338" s="127" t="s">
        <v>147</v>
      </c>
      <c r="E338" s="128" t="s">
        <v>731</v>
      </c>
      <c r="F338" s="129" t="s">
        <v>732</v>
      </c>
      <c r="G338" s="130" t="s">
        <v>187</v>
      </c>
      <c r="H338" s="131">
        <v>2</v>
      </c>
      <c r="I338" s="132"/>
      <c r="J338" s="133">
        <f t="shared" si="30"/>
        <v>0</v>
      </c>
      <c r="K338" s="134"/>
      <c r="L338" s="30"/>
      <c r="M338" s="135" t="s">
        <v>1</v>
      </c>
      <c r="N338" s="136" t="s">
        <v>43</v>
      </c>
      <c r="P338" s="137">
        <f t="shared" si="31"/>
        <v>0</v>
      </c>
      <c r="Q338" s="137">
        <v>2.0000000000000002E-5</v>
      </c>
      <c r="R338" s="137">
        <f t="shared" si="32"/>
        <v>4.0000000000000003E-5</v>
      </c>
      <c r="S338" s="137">
        <v>0</v>
      </c>
      <c r="T338" s="138">
        <f t="shared" si="33"/>
        <v>0</v>
      </c>
      <c r="AR338" s="139" t="s">
        <v>215</v>
      </c>
      <c r="AT338" s="139" t="s">
        <v>147</v>
      </c>
      <c r="AU338" s="139" t="s">
        <v>84</v>
      </c>
      <c r="AY338" s="15" t="s">
        <v>145</v>
      </c>
      <c r="BE338" s="140">
        <f t="shared" si="34"/>
        <v>0</v>
      </c>
      <c r="BF338" s="140">
        <f t="shared" si="35"/>
        <v>0</v>
      </c>
      <c r="BG338" s="140">
        <f t="shared" si="36"/>
        <v>0</v>
      </c>
      <c r="BH338" s="140">
        <f t="shared" si="37"/>
        <v>0</v>
      </c>
      <c r="BI338" s="140">
        <f t="shared" si="38"/>
        <v>0</v>
      </c>
      <c r="BJ338" s="15" t="s">
        <v>21</v>
      </c>
      <c r="BK338" s="140">
        <f t="shared" si="39"/>
        <v>0</v>
      </c>
      <c r="BL338" s="15" t="s">
        <v>215</v>
      </c>
      <c r="BM338" s="139" t="s">
        <v>733</v>
      </c>
    </row>
    <row r="339" spans="2:65" s="1" customFormat="1" ht="13.9" customHeight="1">
      <c r="B339" s="126"/>
      <c r="C339" s="141" t="s">
        <v>734</v>
      </c>
      <c r="D339" s="141" t="s">
        <v>176</v>
      </c>
      <c r="E339" s="142" t="s">
        <v>735</v>
      </c>
      <c r="F339" s="143" t="s">
        <v>736</v>
      </c>
      <c r="G339" s="144" t="s">
        <v>187</v>
      </c>
      <c r="H339" s="145">
        <v>2</v>
      </c>
      <c r="I339" s="146"/>
      <c r="J339" s="147">
        <f t="shared" si="30"/>
        <v>0</v>
      </c>
      <c r="K339" s="148"/>
      <c r="L339" s="149"/>
      <c r="M339" s="150" t="s">
        <v>1</v>
      </c>
      <c r="N339" s="151" t="s">
        <v>43</v>
      </c>
      <c r="P339" s="137">
        <f t="shared" si="31"/>
        <v>0</v>
      </c>
      <c r="Q339" s="137">
        <v>4.4000000000000003E-3</v>
      </c>
      <c r="R339" s="137">
        <f t="shared" si="32"/>
        <v>8.8000000000000005E-3</v>
      </c>
      <c r="S339" s="137">
        <v>0</v>
      </c>
      <c r="T339" s="138">
        <f t="shared" si="33"/>
        <v>0</v>
      </c>
      <c r="AR339" s="139" t="s">
        <v>293</v>
      </c>
      <c r="AT339" s="139" t="s">
        <v>176</v>
      </c>
      <c r="AU339" s="139" t="s">
        <v>84</v>
      </c>
      <c r="AY339" s="15" t="s">
        <v>145</v>
      </c>
      <c r="BE339" s="140">
        <f t="shared" si="34"/>
        <v>0</v>
      </c>
      <c r="BF339" s="140">
        <f t="shared" si="35"/>
        <v>0</v>
      </c>
      <c r="BG339" s="140">
        <f t="shared" si="36"/>
        <v>0</v>
      </c>
      <c r="BH339" s="140">
        <f t="shared" si="37"/>
        <v>0</v>
      </c>
      <c r="BI339" s="140">
        <f t="shared" si="38"/>
        <v>0</v>
      </c>
      <c r="BJ339" s="15" t="s">
        <v>21</v>
      </c>
      <c r="BK339" s="140">
        <f t="shared" si="39"/>
        <v>0</v>
      </c>
      <c r="BL339" s="15" t="s">
        <v>215</v>
      </c>
      <c r="BM339" s="139" t="s">
        <v>737</v>
      </c>
    </row>
    <row r="340" spans="2:65" s="1" customFormat="1" ht="22.9" customHeight="1">
      <c r="B340" s="126"/>
      <c r="C340" s="127" t="s">
        <v>738</v>
      </c>
      <c r="D340" s="127" t="s">
        <v>147</v>
      </c>
      <c r="E340" s="128" t="s">
        <v>739</v>
      </c>
      <c r="F340" s="129" t="s">
        <v>740</v>
      </c>
      <c r="G340" s="130" t="s">
        <v>306</v>
      </c>
      <c r="H340" s="131">
        <v>395</v>
      </c>
      <c r="I340" s="132"/>
      <c r="J340" s="133">
        <f t="shared" si="30"/>
        <v>0</v>
      </c>
      <c r="K340" s="134"/>
      <c r="L340" s="30"/>
      <c r="M340" s="135" t="s">
        <v>1</v>
      </c>
      <c r="N340" s="136" t="s">
        <v>43</v>
      </c>
      <c r="P340" s="137">
        <f t="shared" si="31"/>
        <v>0</v>
      </c>
      <c r="Q340" s="137">
        <v>1.9000000000000001E-4</v>
      </c>
      <c r="R340" s="137">
        <f t="shared" si="32"/>
        <v>7.5050000000000006E-2</v>
      </c>
      <c r="S340" s="137">
        <v>0</v>
      </c>
      <c r="T340" s="138">
        <f t="shared" si="33"/>
        <v>0</v>
      </c>
      <c r="AR340" s="139" t="s">
        <v>215</v>
      </c>
      <c r="AT340" s="139" t="s">
        <v>147</v>
      </c>
      <c r="AU340" s="139" t="s">
        <v>84</v>
      </c>
      <c r="AY340" s="15" t="s">
        <v>145</v>
      </c>
      <c r="BE340" s="140">
        <f t="shared" si="34"/>
        <v>0</v>
      </c>
      <c r="BF340" s="140">
        <f t="shared" si="35"/>
        <v>0</v>
      </c>
      <c r="BG340" s="140">
        <f t="shared" si="36"/>
        <v>0</v>
      </c>
      <c r="BH340" s="140">
        <f t="shared" si="37"/>
        <v>0</v>
      </c>
      <c r="BI340" s="140">
        <f t="shared" si="38"/>
        <v>0</v>
      </c>
      <c r="BJ340" s="15" t="s">
        <v>21</v>
      </c>
      <c r="BK340" s="140">
        <f t="shared" si="39"/>
        <v>0</v>
      </c>
      <c r="BL340" s="15" t="s">
        <v>215</v>
      </c>
      <c r="BM340" s="139" t="s">
        <v>741</v>
      </c>
    </row>
    <row r="341" spans="2:65" s="1" customFormat="1" ht="13.9" customHeight="1">
      <c r="B341" s="126"/>
      <c r="C341" s="127" t="s">
        <v>742</v>
      </c>
      <c r="D341" s="127" t="s">
        <v>147</v>
      </c>
      <c r="E341" s="128" t="s">
        <v>743</v>
      </c>
      <c r="F341" s="129" t="s">
        <v>744</v>
      </c>
      <c r="G341" s="130" t="s">
        <v>306</v>
      </c>
      <c r="H341" s="131">
        <v>395</v>
      </c>
      <c r="I341" s="132"/>
      <c r="J341" s="133">
        <f t="shared" si="30"/>
        <v>0</v>
      </c>
      <c r="K341" s="134"/>
      <c r="L341" s="30"/>
      <c r="M341" s="135" t="s">
        <v>1</v>
      </c>
      <c r="N341" s="136" t="s">
        <v>43</v>
      </c>
      <c r="P341" s="137">
        <f t="shared" si="31"/>
        <v>0</v>
      </c>
      <c r="Q341" s="137">
        <v>1.0000000000000001E-5</v>
      </c>
      <c r="R341" s="137">
        <f t="shared" si="32"/>
        <v>3.9500000000000004E-3</v>
      </c>
      <c r="S341" s="137">
        <v>0</v>
      </c>
      <c r="T341" s="138">
        <f t="shared" si="33"/>
        <v>0</v>
      </c>
      <c r="AR341" s="139" t="s">
        <v>215</v>
      </c>
      <c r="AT341" s="139" t="s">
        <v>147</v>
      </c>
      <c r="AU341" s="139" t="s">
        <v>84</v>
      </c>
      <c r="AY341" s="15" t="s">
        <v>145</v>
      </c>
      <c r="BE341" s="140">
        <f t="shared" si="34"/>
        <v>0</v>
      </c>
      <c r="BF341" s="140">
        <f t="shared" si="35"/>
        <v>0</v>
      </c>
      <c r="BG341" s="140">
        <f t="shared" si="36"/>
        <v>0</v>
      </c>
      <c r="BH341" s="140">
        <f t="shared" si="37"/>
        <v>0</v>
      </c>
      <c r="BI341" s="140">
        <f t="shared" si="38"/>
        <v>0</v>
      </c>
      <c r="BJ341" s="15" t="s">
        <v>21</v>
      </c>
      <c r="BK341" s="140">
        <f t="shared" si="39"/>
        <v>0</v>
      </c>
      <c r="BL341" s="15" t="s">
        <v>215</v>
      </c>
      <c r="BM341" s="139" t="s">
        <v>745</v>
      </c>
    </row>
    <row r="342" spans="2:65" s="1" customFormat="1" ht="22.9" customHeight="1">
      <c r="B342" s="126"/>
      <c r="C342" s="127" t="s">
        <v>746</v>
      </c>
      <c r="D342" s="127" t="s">
        <v>147</v>
      </c>
      <c r="E342" s="128" t="s">
        <v>747</v>
      </c>
      <c r="F342" s="129" t="s">
        <v>748</v>
      </c>
      <c r="G342" s="130" t="s">
        <v>179</v>
      </c>
      <c r="H342" s="131">
        <v>2.2090000000000001</v>
      </c>
      <c r="I342" s="132"/>
      <c r="J342" s="133">
        <f t="shared" si="30"/>
        <v>0</v>
      </c>
      <c r="K342" s="134"/>
      <c r="L342" s="30"/>
      <c r="M342" s="135" t="s">
        <v>1</v>
      </c>
      <c r="N342" s="136" t="s">
        <v>43</v>
      </c>
      <c r="P342" s="137">
        <f t="shared" si="31"/>
        <v>0</v>
      </c>
      <c r="Q342" s="137">
        <v>0</v>
      </c>
      <c r="R342" s="137">
        <f t="shared" si="32"/>
        <v>0</v>
      </c>
      <c r="S342" s="137">
        <v>0</v>
      </c>
      <c r="T342" s="138">
        <f t="shared" si="33"/>
        <v>0</v>
      </c>
      <c r="AR342" s="139" t="s">
        <v>215</v>
      </c>
      <c r="AT342" s="139" t="s">
        <v>147</v>
      </c>
      <c r="AU342" s="139" t="s">
        <v>84</v>
      </c>
      <c r="AY342" s="15" t="s">
        <v>145</v>
      </c>
      <c r="BE342" s="140">
        <f t="shared" si="34"/>
        <v>0</v>
      </c>
      <c r="BF342" s="140">
        <f t="shared" si="35"/>
        <v>0</v>
      </c>
      <c r="BG342" s="140">
        <f t="shared" si="36"/>
        <v>0</v>
      </c>
      <c r="BH342" s="140">
        <f t="shared" si="37"/>
        <v>0</v>
      </c>
      <c r="BI342" s="140">
        <f t="shared" si="38"/>
        <v>0</v>
      </c>
      <c r="BJ342" s="15" t="s">
        <v>21</v>
      </c>
      <c r="BK342" s="140">
        <f t="shared" si="39"/>
        <v>0</v>
      </c>
      <c r="BL342" s="15" t="s">
        <v>215</v>
      </c>
      <c r="BM342" s="139" t="s">
        <v>749</v>
      </c>
    </row>
    <row r="343" spans="2:65" s="1" customFormat="1" ht="22.9" customHeight="1">
      <c r="B343" s="126"/>
      <c r="C343" s="127" t="s">
        <v>750</v>
      </c>
      <c r="D343" s="127" t="s">
        <v>147</v>
      </c>
      <c r="E343" s="128" t="s">
        <v>751</v>
      </c>
      <c r="F343" s="129" t="s">
        <v>752</v>
      </c>
      <c r="G343" s="130" t="s">
        <v>179</v>
      </c>
      <c r="H343" s="131">
        <v>2.2090000000000001</v>
      </c>
      <c r="I343" s="132"/>
      <c r="J343" s="133">
        <f t="shared" si="30"/>
        <v>0</v>
      </c>
      <c r="K343" s="134"/>
      <c r="L343" s="30"/>
      <c r="M343" s="135" t="s">
        <v>1</v>
      </c>
      <c r="N343" s="136" t="s">
        <v>43</v>
      </c>
      <c r="P343" s="137">
        <f t="shared" si="31"/>
        <v>0</v>
      </c>
      <c r="Q343" s="137">
        <v>0</v>
      </c>
      <c r="R343" s="137">
        <f t="shared" si="32"/>
        <v>0</v>
      </c>
      <c r="S343" s="137">
        <v>0</v>
      </c>
      <c r="T343" s="138">
        <f t="shared" si="33"/>
        <v>0</v>
      </c>
      <c r="AR343" s="139" t="s">
        <v>215</v>
      </c>
      <c r="AT343" s="139" t="s">
        <v>147</v>
      </c>
      <c r="AU343" s="139" t="s">
        <v>84</v>
      </c>
      <c r="AY343" s="15" t="s">
        <v>145</v>
      </c>
      <c r="BE343" s="140">
        <f t="shared" si="34"/>
        <v>0</v>
      </c>
      <c r="BF343" s="140">
        <f t="shared" si="35"/>
        <v>0</v>
      </c>
      <c r="BG343" s="140">
        <f t="shared" si="36"/>
        <v>0</v>
      </c>
      <c r="BH343" s="140">
        <f t="shared" si="37"/>
        <v>0</v>
      </c>
      <c r="BI343" s="140">
        <f t="shared" si="38"/>
        <v>0</v>
      </c>
      <c r="BJ343" s="15" t="s">
        <v>21</v>
      </c>
      <c r="BK343" s="140">
        <f t="shared" si="39"/>
        <v>0</v>
      </c>
      <c r="BL343" s="15" t="s">
        <v>215</v>
      </c>
      <c r="BM343" s="139" t="s">
        <v>753</v>
      </c>
    </row>
    <row r="344" spans="2:65" s="11" customFormat="1" ht="22.75" customHeight="1">
      <c r="B344" s="114"/>
      <c r="D344" s="115" t="s">
        <v>77</v>
      </c>
      <c r="E344" s="124" t="s">
        <v>754</v>
      </c>
      <c r="F344" s="124" t="s">
        <v>755</v>
      </c>
      <c r="I344" s="117"/>
      <c r="J344" s="125">
        <f>BK344</f>
        <v>0</v>
      </c>
      <c r="L344" s="114"/>
      <c r="M344" s="119"/>
      <c r="P344" s="120">
        <f>SUM(P345:P397)</f>
        <v>0</v>
      </c>
      <c r="R344" s="120">
        <f>SUM(R345:R397)</f>
        <v>1.3911100000000005</v>
      </c>
      <c r="T344" s="121">
        <f>SUM(T345:T397)</f>
        <v>1.2313800000000001</v>
      </c>
      <c r="AR344" s="115" t="s">
        <v>84</v>
      </c>
      <c r="AT344" s="122" t="s">
        <v>77</v>
      </c>
      <c r="AU344" s="122" t="s">
        <v>21</v>
      </c>
      <c r="AY344" s="115" t="s">
        <v>145</v>
      </c>
      <c r="BK344" s="123">
        <f>SUM(BK345:BK397)</f>
        <v>0</v>
      </c>
    </row>
    <row r="345" spans="2:65" s="1" customFormat="1" ht="13.9" customHeight="1">
      <c r="B345" s="126"/>
      <c r="C345" s="127" t="s">
        <v>756</v>
      </c>
      <c r="D345" s="127" t="s">
        <v>147</v>
      </c>
      <c r="E345" s="128" t="s">
        <v>757</v>
      </c>
      <c r="F345" s="129" t="s">
        <v>758</v>
      </c>
      <c r="G345" s="130" t="s">
        <v>187</v>
      </c>
      <c r="H345" s="131">
        <v>23</v>
      </c>
      <c r="I345" s="132"/>
      <c r="J345" s="133">
        <f t="shared" ref="J345:J376" si="40">ROUND(I345*H345,2)</f>
        <v>0</v>
      </c>
      <c r="K345" s="134"/>
      <c r="L345" s="30"/>
      <c r="M345" s="135" t="s">
        <v>1</v>
      </c>
      <c r="N345" s="136" t="s">
        <v>43</v>
      </c>
      <c r="P345" s="137">
        <f t="shared" ref="P345:P376" si="41">O345*H345</f>
        <v>0</v>
      </c>
      <c r="Q345" s="137">
        <v>0</v>
      </c>
      <c r="R345" s="137">
        <f t="shared" ref="R345:R376" si="42">Q345*H345</f>
        <v>0</v>
      </c>
      <c r="S345" s="137">
        <v>1.933E-2</v>
      </c>
      <c r="T345" s="138">
        <f t="shared" ref="T345:T376" si="43">S345*H345</f>
        <v>0.44458999999999999</v>
      </c>
      <c r="AR345" s="139" t="s">
        <v>215</v>
      </c>
      <c r="AT345" s="139" t="s">
        <v>147</v>
      </c>
      <c r="AU345" s="139" t="s">
        <v>84</v>
      </c>
      <c r="AY345" s="15" t="s">
        <v>145</v>
      </c>
      <c r="BE345" s="140">
        <f t="shared" ref="BE345:BE376" si="44">IF(N345="základní",J345,0)</f>
        <v>0</v>
      </c>
      <c r="BF345" s="140">
        <f t="shared" ref="BF345:BF376" si="45">IF(N345="snížená",J345,0)</f>
        <v>0</v>
      </c>
      <c r="BG345" s="140">
        <f t="shared" ref="BG345:BG376" si="46">IF(N345="zákl. přenesená",J345,0)</f>
        <v>0</v>
      </c>
      <c r="BH345" s="140">
        <f t="shared" ref="BH345:BH376" si="47">IF(N345="sníž. přenesená",J345,0)</f>
        <v>0</v>
      </c>
      <c r="BI345" s="140">
        <f t="shared" ref="BI345:BI376" si="48">IF(N345="nulová",J345,0)</f>
        <v>0</v>
      </c>
      <c r="BJ345" s="15" t="s">
        <v>21</v>
      </c>
      <c r="BK345" s="140">
        <f t="shared" ref="BK345:BK376" si="49">ROUND(I345*H345,2)</f>
        <v>0</v>
      </c>
      <c r="BL345" s="15" t="s">
        <v>215</v>
      </c>
      <c r="BM345" s="139" t="s">
        <v>759</v>
      </c>
    </row>
    <row r="346" spans="2:65" s="1" customFormat="1" ht="13.9" customHeight="1">
      <c r="B346" s="126"/>
      <c r="C346" s="127" t="s">
        <v>760</v>
      </c>
      <c r="D346" s="127" t="s">
        <v>147</v>
      </c>
      <c r="E346" s="128" t="s">
        <v>761</v>
      </c>
      <c r="F346" s="129" t="s">
        <v>762</v>
      </c>
      <c r="G346" s="130" t="s">
        <v>187</v>
      </c>
      <c r="H346" s="131">
        <v>23</v>
      </c>
      <c r="I346" s="132"/>
      <c r="J346" s="133">
        <f t="shared" si="40"/>
        <v>0</v>
      </c>
      <c r="K346" s="134"/>
      <c r="L346" s="30"/>
      <c r="M346" s="135" t="s">
        <v>1</v>
      </c>
      <c r="N346" s="136" t="s">
        <v>43</v>
      </c>
      <c r="P346" s="137">
        <f t="shared" si="41"/>
        <v>0</v>
      </c>
      <c r="Q346" s="137">
        <v>9.1999999999999998E-3</v>
      </c>
      <c r="R346" s="137">
        <f t="shared" si="42"/>
        <v>0.21160000000000001</v>
      </c>
      <c r="S346" s="137">
        <v>0</v>
      </c>
      <c r="T346" s="138">
        <f t="shared" si="43"/>
        <v>0</v>
      </c>
      <c r="AR346" s="139" t="s">
        <v>215</v>
      </c>
      <c r="AT346" s="139" t="s">
        <v>147</v>
      </c>
      <c r="AU346" s="139" t="s">
        <v>84</v>
      </c>
      <c r="AY346" s="15" t="s">
        <v>145</v>
      </c>
      <c r="BE346" s="140">
        <f t="shared" si="44"/>
        <v>0</v>
      </c>
      <c r="BF346" s="140">
        <f t="shared" si="45"/>
        <v>0</v>
      </c>
      <c r="BG346" s="140">
        <f t="shared" si="46"/>
        <v>0</v>
      </c>
      <c r="BH346" s="140">
        <f t="shared" si="47"/>
        <v>0</v>
      </c>
      <c r="BI346" s="140">
        <f t="shared" si="48"/>
        <v>0</v>
      </c>
      <c r="BJ346" s="15" t="s">
        <v>21</v>
      </c>
      <c r="BK346" s="140">
        <f t="shared" si="49"/>
        <v>0</v>
      </c>
      <c r="BL346" s="15" t="s">
        <v>215</v>
      </c>
      <c r="BM346" s="139" t="s">
        <v>763</v>
      </c>
    </row>
    <row r="347" spans="2:65" s="1" customFormat="1" ht="13.9" customHeight="1">
      <c r="B347" s="126"/>
      <c r="C347" s="141" t="s">
        <v>764</v>
      </c>
      <c r="D347" s="141" t="s">
        <v>176</v>
      </c>
      <c r="E347" s="142" t="s">
        <v>765</v>
      </c>
      <c r="F347" s="143" t="s">
        <v>766</v>
      </c>
      <c r="G347" s="144" t="s">
        <v>187</v>
      </c>
      <c r="H347" s="145">
        <v>23</v>
      </c>
      <c r="I347" s="146"/>
      <c r="J347" s="147">
        <f t="shared" si="40"/>
        <v>0</v>
      </c>
      <c r="K347" s="148"/>
      <c r="L347" s="149"/>
      <c r="M347" s="150" t="s">
        <v>1</v>
      </c>
      <c r="N347" s="151" t="s">
        <v>43</v>
      </c>
      <c r="P347" s="137">
        <f t="shared" si="41"/>
        <v>0</v>
      </c>
      <c r="Q347" s="137">
        <v>1.4999999999999999E-2</v>
      </c>
      <c r="R347" s="137">
        <f t="shared" si="42"/>
        <v>0.34499999999999997</v>
      </c>
      <c r="S347" s="137">
        <v>0</v>
      </c>
      <c r="T347" s="138">
        <f t="shared" si="43"/>
        <v>0</v>
      </c>
      <c r="AR347" s="139" t="s">
        <v>293</v>
      </c>
      <c r="AT347" s="139" t="s">
        <v>176</v>
      </c>
      <c r="AU347" s="139" t="s">
        <v>84</v>
      </c>
      <c r="AY347" s="15" t="s">
        <v>145</v>
      </c>
      <c r="BE347" s="140">
        <f t="shared" si="44"/>
        <v>0</v>
      </c>
      <c r="BF347" s="140">
        <f t="shared" si="45"/>
        <v>0</v>
      </c>
      <c r="BG347" s="140">
        <f t="shared" si="46"/>
        <v>0</v>
      </c>
      <c r="BH347" s="140">
        <f t="shared" si="47"/>
        <v>0</v>
      </c>
      <c r="BI347" s="140">
        <f t="shared" si="48"/>
        <v>0</v>
      </c>
      <c r="BJ347" s="15" t="s">
        <v>21</v>
      </c>
      <c r="BK347" s="140">
        <f t="shared" si="49"/>
        <v>0</v>
      </c>
      <c r="BL347" s="15" t="s">
        <v>215</v>
      </c>
      <c r="BM347" s="139" t="s">
        <v>767</v>
      </c>
    </row>
    <row r="348" spans="2:65" s="1" customFormat="1" ht="13.9" customHeight="1">
      <c r="B348" s="126"/>
      <c r="C348" s="141" t="s">
        <v>768</v>
      </c>
      <c r="D348" s="141" t="s">
        <v>176</v>
      </c>
      <c r="E348" s="142" t="s">
        <v>769</v>
      </c>
      <c r="F348" s="143" t="s">
        <v>770</v>
      </c>
      <c r="G348" s="144" t="s">
        <v>187</v>
      </c>
      <c r="H348" s="145">
        <v>23</v>
      </c>
      <c r="I348" s="146"/>
      <c r="J348" s="147">
        <f t="shared" si="40"/>
        <v>0</v>
      </c>
      <c r="K348" s="148"/>
      <c r="L348" s="149"/>
      <c r="M348" s="150" t="s">
        <v>1</v>
      </c>
      <c r="N348" s="151" t="s">
        <v>43</v>
      </c>
      <c r="P348" s="137">
        <f t="shared" si="41"/>
        <v>0</v>
      </c>
      <c r="Q348" s="137">
        <v>1.2999999999999999E-3</v>
      </c>
      <c r="R348" s="137">
        <f t="shared" si="42"/>
        <v>2.9899999999999999E-2</v>
      </c>
      <c r="S348" s="137">
        <v>0</v>
      </c>
      <c r="T348" s="138">
        <f t="shared" si="43"/>
        <v>0</v>
      </c>
      <c r="AR348" s="139" t="s">
        <v>293</v>
      </c>
      <c r="AT348" s="139" t="s">
        <v>176</v>
      </c>
      <c r="AU348" s="139" t="s">
        <v>84</v>
      </c>
      <c r="AY348" s="15" t="s">
        <v>145</v>
      </c>
      <c r="BE348" s="140">
        <f t="shared" si="44"/>
        <v>0</v>
      </c>
      <c r="BF348" s="140">
        <f t="shared" si="45"/>
        <v>0</v>
      </c>
      <c r="BG348" s="140">
        <f t="shared" si="46"/>
        <v>0</v>
      </c>
      <c r="BH348" s="140">
        <f t="shared" si="47"/>
        <v>0</v>
      </c>
      <c r="BI348" s="140">
        <f t="shared" si="48"/>
        <v>0</v>
      </c>
      <c r="BJ348" s="15" t="s">
        <v>21</v>
      </c>
      <c r="BK348" s="140">
        <f t="shared" si="49"/>
        <v>0</v>
      </c>
      <c r="BL348" s="15" t="s">
        <v>215</v>
      </c>
      <c r="BM348" s="139" t="s">
        <v>771</v>
      </c>
    </row>
    <row r="349" spans="2:65" s="1" customFormat="1" ht="22.9" customHeight="1">
      <c r="B349" s="126"/>
      <c r="C349" s="127" t="s">
        <v>772</v>
      </c>
      <c r="D349" s="127" t="s">
        <v>147</v>
      </c>
      <c r="E349" s="128" t="s">
        <v>773</v>
      </c>
      <c r="F349" s="129" t="s">
        <v>774</v>
      </c>
      <c r="G349" s="130" t="s">
        <v>187</v>
      </c>
      <c r="H349" s="131">
        <v>10</v>
      </c>
      <c r="I349" s="132"/>
      <c r="J349" s="133">
        <f t="shared" si="40"/>
        <v>0</v>
      </c>
      <c r="K349" s="134"/>
      <c r="L349" s="30"/>
      <c r="M349" s="135" t="s">
        <v>1</v>
      </c>
      <c r="N349" s="136" t="s">
        <v>43</v>
      </c>
      <c r="P349" s="137">
        <f t="shared" si="41"/>
        <v>0</v>
      </c>
      <c r="Q349" s="137">
        <v>0</v>
      </c>
      <c r="R349" s="137">
        <f t="shared" si="42"/>
        <v>0</v>
      </c>
      <c r="S349" s="137">
        <v>1.72E-2</v>
      </c>
      <c r="T349" s="138">
        <f t="shared" si="43"/>
        <v>0.17199999999999999</v>
      </c>
      <c r="AR349" s="139" t="s">
        <v>215</v>
      </c>
      <c r="AT349" s="139" t="s">
        <v>147</v>
      </c>
      <c r="AU349" s="139" t="s">
        <v>84</v>
      </c>
      <c r="AY349" s="15" t="s">
        <v>145</v>
      </c>
      <c r="BE349" s="140">
        <f t="shared" si="44"/>
        <v>0</v>
      </c>
      <c r="BF349" s="140">
        <f t="shared" si="45"/>
        <v>0</v>
      </c>
      <c r="BG349" s="140">
        <f t="shared" si="46"/>
        <v>0</v>
      </c>
      <c r="BH349" s="140">
        <f t="shared" si="47"/>
        <v>0</v>
      </c>
      <c r="BI349" s="140">
        <f t="shared" si="48"/>
        <v>0</v>
      </c>
      <c r="BJ349" s="15" t="s">
        <v>21</v>
      </c>
      <c r="BK349" s="140">
        <f t="shared" si="49"/>
        <v>0</v>
      </c>
      <c r="BL349" s="15" t="s">
        <v>215</v>
      </c>
      <c r="BM349" s="139" t="s">
        <v>775</v>
      </c>
    </row>
    <row r="350" spans="2:65" s="1" customFormat="1" ht="13.9" customHeight="1">
      <c r="B350" s="126"/>
      <c r="C350" s="127" t="s">
        <v>776</v>
      </c>
      <c r="D350" s="127" t="s">
        <v>147</v>
      </c>
      <c r="E350" s="128" t="s">
        <v>777</v>
      </c>
      <c r="F350" s="129" t="s">
        <v>778</v>
      </c>
      <c r="G350" s="130" t="s">
        <v>187</v>
      </c>
      <c r="H350" s="131">
        <v>5</v>
      </c>
      <c r="I350" s="132"/>
      <c r="J350" s="133">
        <f t="shared" si="40"/>
        <v>0</v>
      </c>
      <c r="K350" s="134"/>
      <c r="L350" s="30"/>
      <c r="M350" s="135" t="s">
        <v>1</v>
      </c>
      <c r="N350" s="136" t="s">
        <v>43</v>
      </c>
      <c r="P350" s="137">
        <f t="shared" si="41"/>
        <v>0</v>
      </c>
      <c r="Q350" s="137">
        <v>2.3400000000000001E-3</v>
      </c>
      <c r="R350" s="137">
        <f t="shared" si="42"/>
        <v>1.17E-2</v>
      </c>
      <c r="S350" s="137">
        <v>0</v>
      </c>
      <c r="T350" s="138">
        <f t="shared" si="43"/>
        <v>0</v>
      </c>
      <c r="AR350" s="139" t="s">
        <v>215</v>
      </c>
      <c r="AT350" s="139" t="s">
        <v>147</v>
      </c>
      <c r="AU350" s="139" t="s">
        <v>84</v>
      </c>
      <c r="AY350" s="15" t="s">
        <v>145</v>
      </c>
      <c r="BE350" s="140">
        <f t="shared" si="44"/>
        <v>0</v>
      </c>
      <c r="BF350" s="140">
        <f t="shared" si="45"/>
        <v>0</v>
      </c>
      <c r="BG350" s="140">
        <f t="shared" si="46"/>
        <v>0</v>
      </c>
      <c r="BH350" s="140">
        <f t="shared" si="47"/>
        <v>0</v>
      </c>
      <c r="BI350" s="140">
        <f t="shared" si="48"/>
        <v>0</v>
      </c>
      <c r="BJ350" s="15" t="s">
        <v>21</v>
      </c>
      <c r="BK350" s="140">
        <f t="shared" si="49"/>
        <v>0</v>
      </c>
      <c r="BL350" s="15" t="s">
        <v>215</v>
      </c>
      <c r="BM350" s="139" t="s">
        <v>779</v>
      </c>
    </row>
    <row r="351" spans="2:65" s="1" customFormat="1" ht="22.9" customHeight="1">
      <c r="B351" s="126"/>
      <c r="C351" s="141" t="s">
        <v>780</v>
      </c>
      <c r="D351" s="141" t="s">
        <v>176</v>
      </c>
      <c r="E351" s="142" t="s">
        <v>781</v>
      </c>
      <c r="F351" s="143" t="s">
        <v>782</v>
      </c>
      <c r="G351" s="144" t="s">
        <v>187</v>
      </c>
      <c r="H351" s="145">
        <v>5</v>
      </c>
      <c r="I351" s="146"/>
      <c r="J351" s="147">
        <f t="shared" si="40"/>
        <v>0</v>
      </c>
      <c r="K351" s="148"/>
      <c r="L351" s="149"/>
      <c r="M351" s="150" t="s">
        <v>1</v>
      </c>
      <c r="N351" s="151" t="s">
        <v>43</v>
      </c>
      <c r="P351" s="137">
        <f t="shared" si="41"/>
        <v>0</v>
      </c>
      <c r="Q351" s="137">
        <v>1.6E-2</v>
      </c>
      <c r="R351" s="137">
        <f t="shared" si="42"/>
        <v>0.08</v>
      </c>
      <c r="S351" s="137">
        <v>0</v>
      </c>
      <c r="T351" s="138">
        <f t="shared" si="43"/>
        <v>0</v>
      </c>
      <c r="AR351" s="139" t="s">
        <v>293</v>
      </c>
      <c r="AT351" s="139" t="s">
        <v>176</v>
      </c>
      <c r="AU351" s="139" t="s">
        <v>84</v>
      </c>
      <c r="AY351" s="15" t="s">
        <v>145</v>
      </c>
      <c r="BE351" s="140">
        <f t="shared" si="44"/>
        <v>0</v>
      </c>
      <c r="BF351" s="140">
        <f t="shared" si="45"/>
        <v>0</v>
      </c>
      <c r="BG351" s="140">
        <f t="shared" si="46"/>
        <v>0</v>
      </c>
      <c r="BH351" s="140">
        <f t="shared" si="47"/>
        <v>0</v>
      </c>
      <c r="BI351" s="140">
        <f t="shared" si="48"/>
        <v>0</v>
      </c>
      <c r="BJ351" s="15" t="s">
        <v>21</v>
      </c>
      <c r="BK351" s="140">
        <f t="shared" si="49"/>
        <v>0</v>
      </c>
      <c r="BL351" s="15" t="s">
        <v>215</v>
      </c>
      <c r="BM351" s="139" t="s">
        <v>783</v>
      </c>
    </row>
    <row r="352" spans="2:65" s="1" customFormat="1" ht="13.9" customHeight="1">
      <c r="B352" s="126"/>
      <c r="C352" s="127" t="s">
        <v>784</v>
      </c>
      <c r="D352" s="127" t="s">
        <v>147</v>
      </c>
      <c r="E352" s="128" t="s">
        <v>785</v>
      </c>
      <c r="F352" s="129" t="s">
        <v>786</v>
      </c>
      <c r="G352" s="130" t="s">
        <v>187</v>
      </c>
      <c r="H352" s="131">
        <v>19</v>
      </c>
      <c r="I352" s="132"/>
      <c r="J352" s="133">
        <f t="shared" si="40"/>
        <v>0</v>
      </c>
      <c r="K352" s="134"/>
      <c r="L352" s="30"/>
      <c r="M352" s="135" t="s">
        <v>1</v>
      </c>
      <c r="N352" s="136" t="s">
        <v>43</v>
      </c>
      <c r="P352" s="137">
        <f t="shared" si="41"/>
        <v>0</v>
      </c>
      <c r="Q352" s="137">
        <v>0</v>
      </c>
      <c r="R352" s="137">
        <f t="shared" si="42"/>
        <v>0</v>
      </c>
      <c r="S352" s="137">
        <v>1.9460000000000002E-2</v>
      </c>
      <c r="T352" s="138">
        <f t="shared" si="43"/>
        <v>0.36974000000000001</v>
      </c>
      <c r="AR352" s="139" t="s">
        <v>215</v>
      </c>
      <c r="AT352" s="139" t="s">
        <v>147</v>
      </c>
      <c r="AU352" s="139" t="s">
        <v>84</v>
      </c>
      <c r="AY352" s="15" t="s">
        <v>145</v>
      </c>
      <c r="BE352" s="140">
        <f t="shared" si="44"/>
        <v>0</v>
      </c>
      <c r="BF352" s="140">
        <f t="shared" si="45"/>
        <v>0</v>
      </c>
      <c r="BG352" s="140">
        <f t="shared" si="46"/>
        <v>0</v>
      </c>
      <c r="BH352" s="140">
        <f t="shared" si="47"/>
        <v>0</v>
      </c>
      <c r="BI352" s="140">
        <f t="shared" si="48"/>
        <v>0</v>
      </c>
      <c r="BJ352" s="15" t="s">
        <v>21</v>
      </c>
      <c r="BK352" s="140">
        <f t="shared" si="49"/>
        <v>0</v>
      </c>
      <c r="BL352" s="15" t="s">
        <v>215</v>
      </c>
      <c r="BM352" s="139" t="s">
        <v>787</v>
      </c>
    </row>
    <row r="353" spans="2:65" s="1" customFormat="1" ht="13.9" customHeight="1">
      <c r="B353" s="126"/>
      <c r="C353" s="127" t="s">
        <v>788</v>
      </c>
      <c r="D353" s="127" t="s">
        <v>147</v>
      </c>
      <c r="E353" s="128" t="s">
        <v>789</v>
      </c>
      <c r="F353" s="129" t="s">
        <v>790</v>
      </c>
      <c r="G353" s="130" t="s">
        <v>187</v>
      </c>
      <c r="H353" s="131">
        <v>27</v>
      </c>
      <c r="I353" s="132"/>
      <c r="J353" s="133">
        <f t="shared" si="40"/>
        <v>0</v>
      </c>
      <c r="K353" s="134"/>
      <c r="L353" s="30"/>
      <c r="M353" s="135" t="s">
        <v>1</v>
      </c>
      <c r="N353" s="136" t="s">
        <v>43</v>
      </c>
      <c r="P353" s="137">
        <f t="shared" si="41"/>
        <v>0</v>
      </c>
      <c r="Q353" s="137">
        <v>2.64E-3</v>
      </c>
      <c r="R353" s="137">
        <f t="shared" si="42"/>
        <v>7.1279999999999996E-2</v>
      </c>
      <c r="S353" s="137">
        <v>0</v>
      </c>
      <c r="T353" s="138">
        <f t="shared" si="43"/>
        <v>0</v>
      </c>
      <c r="AR353" s="139" t="s">
        <v>215</v>
      </c>
      <c r="AT353" s="139" t="s">
        <v>147</v>
      </c>
      <c r="AU353" s="139" t="s">
        <v>84</v>
      </c>
      <c r="AY353" s="15" t="s">
        <v>145</v>
      </c>
      <c r="BE353" s="140">
        <f t="shared" si="44"/>
        <v>0</v>
      </c>
      <c r="BF353" s="140">
        <f t="shared" si="45"/>
        <v>0</v>
      </c>
      <c r="BG353" s="140">
        <f t="shared" si="46"/>
        <v>0</v>
      </c>
      <c r="BH353" s="140">
        <f t="shared" si="47"/>
        <v>0</v>
      </c>
      <c r="BI353" s="140">
        <f t="shared" si="48"/>
        <v>0</v>
      </c>
      <c r="BJ353" s="15" t="s">
        <v>21</v>
      </c>
      <c r="BK353" s="140">
        <f t="shared" si="49"/>
        <v>0</v>
      </c>
      <c r="BL353" s="15" t="s">
        <v>215</v>
      </c>
      <c r="BM353" s="139" t="s">
        <v>791</v>
      </c>
    </row>
    <row r="354" spans="2:65" s="1" customFormat="1" ht="13.9" customHeight="1">
      <c r="B354" s="126"/>
      <c r="C354" s="141" t="s">
        <v>792</v>
      </c>
      <c r="D354" s="141" t="s">
        <v>176</v>
      </c>
      <c r="E354" s="142" t="s">
        <v>793</v>
      </c>
      <c r="F354" s="143" t="s">
        <v>794</v>
      </c>
      <c r="G354" s="144" t="s">
        <v>187</v>
      </c>
      <c r="H354" s="145">
        <v>16</v>
      </c>
      <c r="I354" s="146"/>
      <c r="J354" s="147">
        <f t="shared" si="40"/>
        <v>0</v>
      </c>
      <c r="K354" s="148"/>
      <c r="L354" s="149"/>
      <c r="M354" s="150" t="s">
        <v>1</v>
      </c>
      <c r="N354" s="151" t="s">
        <v>43</v>
      </c>
      <c r="P354" s="137">
        <f t="shared" si="41"/>
        <v>0</v>
      </c>
      <c r="Q354" s="137">
        <v>1.2E-2</v>
      </c>
      <c r="R354" s="137">
        <f t="shared" si="42"/>
        <v>0.192</v>
      </c>
      <c r="S354" s="137">
        <v>0</v>
      </c>
      <c r="T354" s="138">
        <f t="shared" si="43"/>
        <v>0</v>
      </c>
      <c r="AR354" s="139" t="s">
        <v>293</v>
      </c>
      <c r="AT354" s="139" t="s">
        <v>176</v>
      </c>
      <c r="AU354" s="139" t="s">
        <v>84</v>
      </c>
      <c r="AY354" s="15" t="s">
        <v>145</v>
      </c>
      <c r="BE354" s="140">
        <f t="shared" si="44"/>
        <v>0</v>
      </c>
      <c r="BF354" s="140">
        <f t="shared" si="45"/>
        <v>0</v>
      </c>
      <c r="BG354" s="140">
        <f t="shared" si="46"/>
        <v>0</v>
      </c>
      <c r="BH354" s="140">
        <f t="shared" si="47"/>
        <v>0</v>
      </c>
      <c r="BI354" s="140">
        <f t="shared" si="48"/>
        <v>0</v>
      </c>
      <c r="BJ354" s="15" t="s">
        <v>21</v>
      </c>
      <c r="BK354" s="140">
        <f t="shared" si="49"/>
        <v>0</v>
      </c>
      <c r="BL354" s="15" t="s">
        <v>215</v>
      </c>
      <c r="BM354" s="139" t="s">
        <v>795</v>
      </c>
    </row>
    <row r="355" spans="2:65" s="1" customFormat="1" ht="13.9" customHeight="1">
      <c r="B355" s="126"/>
      <c r="C355" s="141" t="s">
        <v>796</v>
      </c>
      <c r="D355" s="141" t="s">
        <v>176</v>
      </c>
      <c r="E355" s="142" t="s">
        <v>797</v>
      </c>
      <c r="F355" s="143" t="s">
        <v>798</v>
      </c>
      <c r="G355" s="144" t="s">
        <v>187</v>
      </c>
      <c r="H355" s="145">
        <v>11</v>
      </c>
      <c r="I355" s="146"/>
      <c r="J355" s="147">
        <f t="shared" si="40"/>
        <v>0</v>
      </c>
      <c r="K355" s="148"/>
      <c r="L355" s="149"/>
      <c r="M355" s="150" t="s">
        <v>1</v>
      </c>
      <c r="N355" s="151" t="s">
        <v>43</v>
      </c>
      <c r="P355" s="137">
        <f t="shared" si="41"/>
        <v>0</v>
      </c>
      <c r="Q355" s="137">
        <v>8.9999999999999993E-3</v>
      </c>
      <c r="R355" s="137">
        <f t="shared" si="42"/>
        <v>9.8999999999999991E-2</v>
      </c>
      <c r="S355" s="137">
        <v>0</v>
      </c>
      <c r="T355" s="138">
        <f t="shared" si="43"/>
        <v>0</v>
      </c>
      <c r="AR355" s="139" t="s">
        <v>293</v>
      </c>
      <c r="AT355" s="139" t="s">
        <v>176</v>
      </c>
      <c r="AU355" s="139" t="s">
        <v>84</v>
      </c>
      <c r="AY355" s="15" t="s">
        <v>145</v>
      </c>
      <c r="BE355" s="140">
        <f t="shared" si="44"/>
        <v>0</v>
      </c>
      <c r="BF355" s="140">
        <f t="shared" si="45"/>
        <v>0</v>
      </c>
      <c r="BG355" s="140">
        <f t="shared" si="46"/>
        <v>0</v>
      </c>
      <c r="BH355" s="140">
        <f t="shared" si="47"/>
        <v>0</v>
      </c>
      <c r="BI355" s="140">
        <f t="shared" si="48"/>
        <v>0</v>
      </c>
      <c r="BJ355" s="15" t="s">
        <v>21</v>
      </c>
      <c r="BK355" s="140">
        <f t="shared" si="49"/>
        <v>0</v>
      </c>
      <c r="BL355" s="15" t="s">
        <v>215</v>
      </c>
      <c r="BM355" s="139" t="s">
        <v>799</v>
      </c>
    </row>
    <row r="356" spans="2:65" s="1" customFormat="1" ht="13.9" customHeight="1">
      <c r="B356" s="126"/>
      <c r="C356" s="141" t="s">
        <v>800</v>
      </c>
      <c r="D356" s="141" t="s">
        <v>176</v>
      </c>
      <c r="E356" s="142" t="s">
        <v>801</v>
      </c>
      <c r="F356" s="143" t="s">
        <v>802</v>
      </c>
      <c r="G356" s="144" t="s">
        <v>187</v>
      </c>
      <c r="H356" s="145">
        <v>16</v>
      </c>
      <c r="I356" s="146"/>
      <c r="J356" s="147">
        <f t="shared" si="40"/>
        <v>0</v>
      </c>
      <c r="K356" s="148"/>
      <c r="L356" s="149"/>
      <c r="M356" s="150" t="s">
        <v>1</v>
      </c>
      <c r="N356" s="151" t="s">
        <v>43</v>
      </c>
      <c r="P356" s="137">
        <f t="shared" si="41"/>
        <v>0</v>
      </c>
      <c r="Q356" s="137">
        <v>6.0000000000000001E-3</v>
      </c>
      <c r="R356" s="137">
        <f t="shared" si="42"/>
        <v>9.6000000000000002E-2</v>
      </c>
      <c r="S356" s="137">
        <v>0</v>
      </c>
      <c r="T356" s="138">
        <f t="shared" si="43"/>
        <v>0</v>
      </c>
      <c r="AR356" s="139" t="s">
        <v>293</v>
      </c>
      <c r="AT356" s="139" t="s">
        <v>176</v>
      </c>
      <c r="AU356" s="139" t="s">
        <v>84</v>
      </c>
      <c r="AY356" s="15" t="s">
        <v>145</v>
      </c>
      <c r="BE356" s="140">
        <f t="shared" si="44"/>
        <v>0</v>
      </c>
      <c r="BF356" s="140">
        <f t="shared" si="45"/>
        <v>0</v>
      </c>
      <c r="BG356" s="140">
        <f t="shared" si="46"/>
        <v>0</v>
      </c>
      <c r="BH356" s="140">
        <f t="shared" si="47"/>
        <v>0</v>
      </c>
      <c r="BI356" s="140">
        <f t="shared" si="48"/>
        <v>0</v>
      </c>
      <c r="BJ356" s="15" t="s">
        <v>21</v>
      </c>
      <c r="BK356" s="140">
        <f t="shared" si="49"/>
        <v>0</v>
      </c>
      <c r="BL356" s="15" t="s">
        <v>215</v>
      </c>
      <c r="BM356" s="139" t="s">
        <v>803</v>
      </c>
    </row>
    <row r="357" spans="2:65" s="1" customFormat="1" ht="13.9" customHeight="1">
      <c r="B357" s="126"/>
      <c r="C357" s="127" t="s">
        <v>804</v>
      </c>
      <c r="D357" s="127" t="s">
        <v>147</v>
      </c>
      <c r="E357" s="128" t="s">
        <v>805</v>
      </c>
      <c r="F357" s="129" t="s">
        <v>806</v>
      </c>
      <c r="G357" s="130" t="s">
        <v>187</v>
      </c>
      <c r="H357" s="131">
        <v>1</v>
      </c>
      <c r="I357" s="132"/>
      <c r="J357" s="133">
        <f t="shared" si="40"/>
        <v>0</v>
      </c>
      <c r="K357" s="134"/>
      <c r="L357" s="30"/>
      <c r="M357" s="135" t="s">
        <v>1</v>
      </c>
      <c r="N357" s="136" t="s">
        <v>43</v>
      </c>
      <c r="P357" s="137">
        <f t="shared" si="41"/>
        <v>0</v>
      </c>
      <c r="Q357" s="137">
        <v>0</v>
      </c>
      <c r="R357" s="137">
        <f t="shared" si="42"/>
        <v>0</v>
      </c>
      <c r="S357" s="137">
        <v>3.2899999999999999E-2</v>
      </c>
      <c r="T357" s="138">
        <f t="shared" si="43"/>
        <v>3.2899999999999999E-2</v>
      </c>
      <c r="AR357" s="139" t="s">
        <v>215</v>
      </c>
      <c r="AT357" s="139" t="s">
        <v>147</v>
      </c>
      <c r="AU357" s="139" t="s">
        <v>84</v>
      </c>
      <c r="AY357" s="15" t="s">
        <v>145</v>
      </c>
      <c r="BE357" s="140">
        <f t="shared" si="44"/>
        <v>0</v>
      </c>
      <c r="BF357" s="140">
        <f t="shared" si="45"/>
        <v>0</v>
      </c>
      <c r="BG357" s="140">
        <f t="shared" si="46"/>
        <v>0</v>
      </c>
      <c r="BH357" s="140">
        <f t="shared" si="47"/>
        <v>0</v>
      </c>
      <c r="BI357" s="140">
        <f t="shared" si="48"/>
        <v>0</v>
      </c>
      <c r="BJ357" s="15" t="s">
        <v>21</v>
      </c>
      <c r="BK357" s="140">
        <f t="shared" si="49"/>
        <v>0</v>
      </c>
      <c r="BL357" s="15" t="s">
        <v>215</v>
      </c>
      <c r="BM357" s="139" t="s">
        <v>807</v>
      </c>
    </row>
    <row r="358" spans="2:65" s="1" customFormat="1" ht="13.9" customHeight="1">
      <c r="B358" s="126"/>
      <c r="C358" s="127" t="s">
        <v>808</v>
      </c>
      <c r="D358" s="127" t="s">
        <v>147</v>
      </c>
      <c r="E358" s="128" t="s">
        <v>809</v>
      </c>
      <c r="F358" s="129" t="s">
        <v>810</v>
      </c>
      <c r="G358" s="130" t="s">
        <v>187</v>
      </c>
      <c r="H358" s="131">
        <v>1</v>
      </c>
      <c r="I358" s="132"/>
      <c r="J358" s="133">
        <f t="shared" si="40"/>
        <v>0</v>
      </c>
      <c r="K358" s="134"/>
      <c r="L358" s="30"/>
      <c r="M358" s="135" t="s">
        <v>1</v>
      </c>
      <c r="N358" s="136" t="s">
        <v>43</v>
      </c>
      <c r="P358" s="137">
        <f t="shared" si="41"/>
        <v>0</v>
      </c>
      <c r="Q358" s="137">
        <v>0</v>
      </c>
      <c r="R358" s="137">
        <f t="shared" si="42"/>
        <v>0</v>
      </c>
      <c r="S358" s="137">
        <v>8.7999999999999995E-2</v>
      </c>
      <c r="T358" s="138">
        <f t="shared" si="43"/>
        <v>8.7999999999999995E-2</v>
      </c>
      <c r="AR358" s="139" t="s">
        <v>215</v>
      </c>
      <c r="AT358" s="139" t="s">
        <v>147</v>
      </c>
      <c r="AU358" s="139" t="s">
        <v>84</v>
      </c>
      <c r="AY358" s="15" t="s">
        <v>145</v>
      </c>
      <c r="BE358" s="140">
        <f t="shared" si="44"/>
        <v>0</v>
      </c>
      <c r="BF358" s="140">
        <f t="shared" si="45"/>
        <v>0</v>
      </c>
      <c r="BG358" s="140">
        <f t="shared" si="46"/>
        <v>0</v>
      </c>
      <c r="BH358" s="140">
        <f t="shared" si="47"/>
        <v>0</v>
      </c>
      <c r="BI358" s="140">
        <f t="shared" si="48"/>
        <v>0</v>
      </c>
      <c r="BJ358" s="15" t="s">
        <v>21</v>
      </c>
      <c r="BK358" s="140">
        <f t="shared" si="49"/>
        <v>0</v>
      </c>
      <c r="BL358" s="15" t="s">
        <v>215</v>
      </c>
      <c r="BM358" s="139" t="s">
        <v>811</v>
      </c>
    </row>
    <row r="359" spans="2:65" s="1" customFormat="1" ht="13.9" customHeight="1">
      <c r="B359" s="126"/>
      <c r="C359" s="127" t="s">
        <v>812</v>
      </c>
      <c r="D359" s="127" t="s">
        <v>147</v>
      </c>
      <c r="E359" s="128" t="s">
        <v>813</v>
      </c>
      <c r="F359" s="129" t="s">
        <v>814</v>
      </c>
      <c r="G359" s="130" t="s">
        <v>187</v>
      </c>
      <c r="H359" s="131">
        <v>1</v>
      </c>
      <c r="I359" s="132"/>
      <c r="J359" s="133">
        <f t="shared" si="40"/>
        <v>0</v>
      </c>
      <c r="K359" s="134"/>
      <c r="L359" s="30"/>
      <c r="M359" s="135" t="s">
        <v>1</v>
      </c>
      <c r="N359" s="136" t="s">
        <v>43</v>
      </c>
      <c r="P359" s="137">
        <f t="shared" si="41"/>
        <v>0</v>
      </c>
      <c r="Q359" s="137">
        <v>0</v>
      </c>
      <c r="R359" s="137">
        <f t="shared" si="42"/>
        <v>0</v>
      </c>
      <c r="S359" s="137">
        <v>2.4500000000000001E-2</v>
      </c>
      <c r="T359" s="138">
        <f t="shared" si="43"/>
        <v>2.4500000000000001E-2</v>
      </c>
      <c r="AR359" s="139" t="s">
        <v>215</v>
      </c>
      <c r="AT359" s="139" t="s">
        <v>147</v>
      </c>
      <c r="AU359" s="139" t="s">
        <v>84</v>
      </c>
      <c r="AY359" s="15" t="s">
        <v>145</v>
      </c>
      <c r="BE359" s="140">
        <f t="shared" si="44"/>
        <v>0</v>
      </c>
      <c r="BF359" s="140">
        <f t="shared" si="45"/>
        <v>0</v>
      </c>
      <c r="BG359" s="140">
        <f t="shared" si="46"/>
        <v>0</v>
      </c>
      <c r="BH359" s="140">
        <f t="shared" si="47"/>
        <v>0</v>
      </c>
      <c r="BI359" s="140">
        <f t="shared" si="48"/>
        <v>0</v>
      </c>
      <c r="BJ359" s="15" t="s">
        <v>21</v>
      </c>
      <c r="BK359" s="140">
        <f t="shared" si="49"/>
        <v>0</v>
      </c>
      <c r="BL359" s="15" t="s">
        <v>215</v>
      </c>
      <c r="BM359" s="139" t="s">
        <v>815</v>
      </c>
    </row>
    <row r="360" spans="2:65" s="1" customFormat="1" ht="13.9" customHeight="1">
      <c r="B360" s="126"/>
      <c r="C360" s="127" t="s">
        <v>816</v>
      </c>
      <c r="D360" s="127" t="s">
        <v>147</v>
      </c>
      <c r="E360" s="128" t="s">
        <v>817</v>
      </c>
      <c r="F360" s="129" t="s">
        <v>818</v>
      </c>
      <c r="G360" s="130" t="s">
        <v>187</v>
      </c>
      <c r="H360" s="131">
        <v>1</v>
      </c>
      <c r="I360" s="132"/>
      <c r="J360" s="133">
        <f t="shared" si="40"/>
        <v>0</v>
      </c>
      <c r="K360" s="134"/>
      <c r="L360" s="30"/>
      <c r="M360" s="135" t="s">
        <v>1</v>
      </c>
      <c r="N360" s="136" t="s">
        <v>43</v>
      </c>
      <c r="P360" s="137">
        <f t="shared" si="41"/>
        <v>0</v>
      </c>
      <c r="Q360" s="137">
        <v>3.4000000000000002E-4</v>
      </c>
      <c r="R360" s="137">
        <f t="shared" si="42"/>
        <v>3.4000000000000002E-4</v>
      </c>
      <c r="S360" s="137">
        <v>0</v>
      </c>
      <c r="T360" s="138">
        <f t="shared" si="43"/>
        <v>0</v>
      </c>
      <c r="AR360" s="139" t="s">
        <v>215</v>
      </c>
      <c r="AT360" s="139" t="s">
        <v>147</v>
      </c>
      <c r="AU360" s="139" t="s">
        <v>84</v>
      </c>
      <c r="AY360" s="15" t="s">
        <v>145</v>
      </c>
      <c r="BE360" s="140">
        <f t="shared" si="44"/>
        <v>0</v>
      </c>
      <c r="BF360" s="140">
        <f t="shared" si="45"/>
        <v>0</v>
      </c>
      <c r="BG360" s="140">
        <f t="shared" si="46"/>
        <v>0</v>
      </c>
      <c r="BH360" s="140">
        <f t="shared" si="47"/>
        <v>0</v>
      </c>
      <c r="BI360" s="140">
        <f t="shared" si="48"/>
        <v>0</v>
      </c>
      <c r="BJ360" s="15" t="s">
        <v>21</v>
      </c>
      <c r="BK360" s="140">
        <f t="shared" si="49"/>
        <v>0</v>
      </c>
      <c r="BL360" s="15" t="s">
        <v>215</v>
      </c>
      <c r="BM360" s="139" t="s">
        <v>819</v>
      </c>
    </row>
    <row r="361" spans="2:65" s="1" customFormat="1" ht="13.9" customHeight="1">
      <c r="B361" s="126"/>
      <c r="C361" s="141" t="s">
        <v>820</v>
      </c>
      <c r="D361" s="141" t="s">
        <v>176</v>
      </c>
      <c r="E361" s="142" t="s">
        <v>821</v>
      </c>
      <c r="F361" s="143" t="s">
        <v>822</v>
      </c>
      <c r="G361" s="144" t="s">
        <v>187</v>
      </c>
      <c r="H361" s="145">
        <v>1</v>
      </c>
      <c r="I361" s="146"/>
      <c r="J361" s="147">
        <f t="shared" si="40"/>
        <v>0</v>
      </c>
      <c r="K361" s="148"/>
      <c r="L361" s="149"/>
      <c r="M361" s="150" t="s">
        <v>1</v>
      </c>
      <c r="N361" s="151" t="s">
        <v>43</v>
      </c>
      <c r="P361" s="137">
        <f t="shared" si="41"/>
        <v>0</v>
      </c>
      <c r="Q361" s="137">
        <v>1.4999999999999999E-2</v>
      </c>
      <c r="R361" s="137">
        <f t="shared" si="42"/>
        <v>1.4999999999999999E-2</v>
      </c>
      <c r="S361" s="137">
        <v>0</v>
      </c>
      <c r="T361" s="138">
        <f t="shared" si="43"/>
        <v>0</v>
      </c>
      <c r="AR361" s="139" t="s">
        <v>293</v>
      </c>
      <c r="AT361" s="139" t="s">
        <v>176</v>
      </c>
      <c r="AU361" s="139" t="s">
        <v>84</v>
      </c>
      <c r="AY361" s="15" t="s">
        <v>145</v>
      </c>
      <c r="BE361" s="140">
        <f t="shared" si="44"/>
        <v>0</v>
      </c>
      <c r="BF361" s="140">
        <f t="shared" si="45"/>
        <v>0</v>
      </c>
      <c r="BG361" s="140">
        <f t="shared" si="46"/>
        <v>0</v>
      </c>
      <c r="BH361" s="140">
        <f t="shared" si="47"/>
        <v>0</v>
      </c>
      <c r="BI361" s="140">
        <f t="shared" si="48"/>
        <v>0</v>
      </c>
      <c r="BJ361" s="15" t="s">
        <v>21</v>
      </c>
      <c r="BK361" s="140">
        <f t="shared" si="49"/>
        <v>0</v>
      </c>
      <c r="BL361" s="15" t="s">
        <v>215</v>
      </c>
      <c r="BM361" s="139" t="s">
        <v>823</v>
      </c>
    </row>
    <row r="362" spans="2:65" s="1" customFormat="1" ht="13.9" customHeight="1">
      <c r="B362" s="126"/>
      <c r="C362" s="127" t="s">
        <v>824</v>
      </c>
      <c r="D362" s="127" t="s">
        <v>147</v>
      </c>
      <c r="E362" s="128" t="s">
        <v>825</v>
      </c>
      <c r="F362" s="129" t="s">
        <v>826</v>
      </c>
      <c r="G362" s="130" t="s">
        <v>187</v>
      </c>
      <c r="H362" s="131">
        <v>1</v>
      </c>
      <c r="I362" s="132"/>
      <c r="J362" s="133">
        <f t="shared" si="40"/>
        <v>0</v>
      </c>
      <c r="K362" s="134"/>
      <c r="L362" s="30"/>
      <c r="M362" s="135" t="s">
        <v>1</v>
      </c>
      <c r="N362" s="136" t="s">
        <v>43</v>
      </c>
      <c r="P362" s="137">
        <f t="shared" si="41"/>
        <v>0</v>
      </c>
      <c r="Q362" s="137">
        <v>8.0999999999999996E-4</v>
      </c>
      <c r="R362" s="137">
        <f t="shared" si="42"/>
        <v>8.0999999999999996E-4</v>
      </c>
      <c r="S362" s="137">
        <v>0</v>
      </c>
      <c r="T362" s="138">
        <f t="shared" si="43"/>
        <v>0</v>
      </c>
      <c r="AR362" s="139" t="s">
        <v>215</v>
      </c>
      <c r="AT362" s="139" t="s">
        <v>147</v>
      </c>
      <c r="AU362" s="139" t="s">
        <v>84</v>
      </c>
      <c r="AY362" s="15" t="s">
        <v>145</v>
      </c>
      <c r="BE362" s="140">
        <f t="shared" si="44"/>
        <v>0</v>
      </c>
      <c r="BF362" s="140">
        <f t="shared" si="45"/>
        <v>0</v>
      </c>
      <c r="BG362" s="140">
        <f t="shared" si="46"/>
        <v>0</v>
      </c>
      <c r="BH362" s="140">
        <f t="shared" si="47"/>
        <v>0</v>
      </c>
      <c r="BI362" s="140">
        <f t="shared" si="48"/>
        <v>0</v>
      </c>
      <c r="BJ362" s="15" t="s">
        <v>21</v>
      </c>
      <c r="BK362" s="140">
        <f t="shared" si="49"/>
        <v>0</v>
      </c>
      <c r="BL362" s="15" t="s">
        <v>215</v>
      </c>
      <c r="BM362" s="139" t="s">
        <v>827</v>
      </c>
    </row>
    <row r="363" spans="2:65" s="1" customFormat="1" ht="13.9" customHeight="1">
      <c r="B363" s="126"/>
      <c r="C363" s="141" t="s">
        <v>828</v>
      </c>
      <c r="D363" s="141" t="s">
        <v>176</v>
      </c>
      <c r="E363" s="142" t="s">
        <v>829</v>
      </c>
      <c r="F363" s="143" t="s">
        <v>830</v>
      </c>
      <c r="G363" s="144" t="s">
        <v>187</v>
      </c>
      <c r="H363" s="145">
        <v>1</v>
      </c>
      <c r="I363" s="146"/>
      <c r="J363" s="147">
        <f t="shared" si="40"/>
        <v>0</v>
      </c>
      <c r="K363" s="148"/>
      <c r="L363" s="149"/>
      <c r="M363" s="150" t="s">
        <v>1</v>
      </c>
      <c r="N363" s="151" t="s">
        <v>43</v>
      </c>
      <c r="P363" s="137">
        <f t="shared" si="41"/>
        <v>0</v>
      </c>
      <c r="Q363" s="137">
        <v>1.2E-2</v>
      </c>
      <c r="R363" s="137">
        <f t="shared" si="42"/>
        <v>1.2E-2</v>
      </c>
      <c r="S363" s="137">
        <v>0</v>
      </c>
      <c r="T363" s="138">
        <f t="shared" si="43"/>
        <v>0</v>
      </c>
      <c r="AR363" s="139" t="s">
        <v>293</v>
      </c>
      <c r="AT363" s="139" t="s">
        <v>176</v>
      </c>
      <c r="AU363" s="139" t="s">
        <v>84</v>
      </c>
      <c r="AY363" s="15" t="s">
        <v>145</v>
      </c>
      <c r="BE363" s="140">
        <f t="shared" si="44"/>
        <v>0</v>
      </c>
      <c r="BF363" s="140">
        <f t="shared" si="45"/>
        <v>0</v>
      </c>
      <c r="BG363" s="140">
        <f t="shared" si="46"/>
        <v>0</v>
      </c>
      <c r="BH363" s="140">
        <f t="shared" si="47"/>
        <v>0</v>
      </c>
      <c r="BI363" s="140">
        <f t="shared" si="48"/>
        <v>0</v>
      </c>
      <c r="BJ363" s="15" t="s">
        <v>21</v>
      </c>
      <c r="BK363" s="140">
        <f t="shared" si="49"/>
        <v>0</v>
      </c>
      <c r="BL363" s="15" t="s">
        <v>215</v>
      </c>
      <c r="BM363" s="139" t="s">
        <v>831</v>
      </c>
    </row>
    <row r="364" spans="2:65" s="1" customFormat="1" ht="22.9" customHeight="1">
      <c r="B364" s="126"/>
      <c r="C364" s="127" t="s">
        <v>832</v>
      </c>
      <c r="D364" s="127" t="s">
        <v>147</v>
      </c>
      <c r="E364" s="128" t="s">
        <v>833</v>
      </c>
      <c r="F364" s="129" t="s">
        <v>834</v>
      </c>
      <c r="G364" s="130" t="s">
        <v>187</v>
      </c>
      <c r="H364" s="131">
        <v>15</v>
      </c>
      <c r="I364" s="132"/>
      <c r="J364" s="133">
        <f t="shared" si="40"/>
        <v>0</v>
      </c>
      <c r="K364" s="134"/>
      <c r="L364" s="30"/>
      <c r="M364" s="135" t="s">
        <v>1</v>
      </c>
      <c r="N364" s="136" t="s">
        <v>43</v>
      </c>
      <c r="P364" s="137">
        <f t="shared" si="41"/>
        <v>0</v>
      </c>
      <c r="Q364" s="137">
        <v>5.1999999999999995E-4</v>
      </c>
      <c r="R364" s="137">
        <f t="shared" si="42"/>
        <v>7.7999999999999996E-3</v>
      </c>
      <c r="S364" s="137">
        <v>0</v>
      </c>
      <c r="T364" s="138">
        <f t="shared" si="43"/>
        <v>0</v>
      </c>
      <c r="AR364" s="139" t="s">
        <v>215</v>
      </c>
      <c r="AT364" s="139" t="s">
        <v>147</v>
      </c>
      <c r="AU364" s="139" t="s">
        <v>84</v>
      </c>
      <c r="AY364" s="15" t="s">
        <v>145</v>
      </c>
      <c r="BE364" s="140">
        <f t="shared" si="44"/>
        <v>0</v>
      </c>
      <c r="BF364" s="140">
        <f t="shared" si="45"/>
        <v>0</v>
      </c>
      <c r="BG364" s="140">
        <f t="shared" si="46"/>
        <v>0</v>
      </c>
      <c r="BH364" s="140">
        <f t="shared" si="47"/>
        <v>0</v>
      </c>
      <c r="BI364" s="140">
        <f t="shared" si="48"/>
        <v>0</v>
      </c>
      <c r="BJ364" s="15" t="s">
        <v>21</v>
      </c>
      <c r="BK364" s="140">
        <f t="shared" si="49"/>
        <v>0</v>
      </c>
      <c r="BL364" s="15" t="s">
        <v>215</v>
      </c>
      <c r="BM364" s="139" t="s">
        <v>835</v>
      </c>
    </row>
    <row r="365" spans="2:65" s="1" customFormat="1" ht="22.9" customHeight="1">
      <c r="B365" s="126"/>
      <c r="C365" s="127" t="s">
        <v>836</v>
      </c>
      <c r="D365" s="127" t="s">
        <v>147</v>
      </c>
      <c r="E365" s="128" t="s">
        <v>837</v>
      </c>
      <c r="F365" s="129" t="s">
        <v>838</v>
      </c>
      <c r="G365" s="130" t="s">
        <v>187</v>
      </c>
      <c r="H365" s="131">
        <v>27</v>
      </c>
      <c r="I365" s="132"/>
      <c r="J365" s="133">
        <f t="shared" si="40"/>
        <v>0</v>
      </c>
      <c r="K365" s="134"/>
      <c r="L365" s="30"/>
      <c r="M365" s="135" t="s">
        <v>1</v>
      </c>
      <c r="N365" s="136" t="s">
        <v>43</v>
      </c>
      <c r="P365" s="137">
        <f t="shared" si="41"/>
        <v>0</v>
      </c>
      <c r="Q365" s="137">
        <v>5.1999999999999995E-4</v>
      </c>
      <c r="R365" s="137">
        <f t="shared" si="42"/>
        <v>1.4039999999999999E-2</v>
      </c>
      <c r="S365" s="137">
        <v>0</v>
      </c>
      <c r="T365" s="138">
        <f t="shared" si="43"/>
        <v>0</v>
      </c>
      <c r="AR365" s="139" t="s">
        <v>215</v>
      </c>
      <c r="AT365" s="139" t="s">
        <v>147</v>
      </c>
      <c r="AU365" s="139" t="s">
        <v>84</v>
      </c>
      <c r="AY365" s="15" t="s">
        <v>145</v>
      </c>
      <c r="BE365" s="140">
        <f t="shared" si="44"/>
        <v>0</v>
      </c>
      <c r="BF365" s="140">
        <f t="shared" si="45"/>
        <v>0</v>
      </c>
      <c r="BG365" s="140">
        <f t="shared" si="46"/>
        <v>0</v>
      </c>
      <c r="BH365" s="140">
        <f t="shared" si="47"/>
        <v>0</v>
      </c>
      <c r="BI365" s="140">
        <f t="shared" si="48"/>
        <v>0</v>
      </c>
      <c r="BJ365" s="15" t="s">
        <v>21</v>
      </c>
      <c r="BK365" s="140">
        <f t="shared" si="49"/>
        <v>0</v>
      </c>
      <c r="BL365" s="15" t="s">
        <v>215</v>
      </c>
      <c r="BM365" s="139" t="s">
        <v>839</v>
      </c>
    </row>
    <row r="366" spans="2:65" s="1" customFormat="1" ht="22.9" customHeight="1">
      <c r="B366" s="126"/>
      <c r="C366" s="127" t="s">
        <v>840</v>
      </c>
      <c r="D366" s="127" t="s">
        <v>147</v>
      </c>
      <c r="E366" s="128" t="s">
        <v>841</v>
      </c>
      <c r="F366" s="129" t="s">
        <v>842</v>
      </c>
      <c r="G366" s="130" t="s">
        <v>187</v>
      </c>
      <c r="H366" s="131">
        <v>27</v>
      </c>
      <c r="I366" s="132"/>
      <c r="J366" s="133">
        <f t="shared" si="40"/>
        <v>0</v>
      </c>
      <c r="K366" s="134"/>
      <c r="L366" s="30"/>
      <c r="M366" s="135" t="s">
        <v>1</v>
      </c>
      <c r="N366" s="136" t="s">
        <v>43</v>
      </c>
      <c r="P366" s="137">
        <f t="shared" si="41"/>
        <v>0</v>
      </c>
      <c r="Q366" s="137">
        <v>5.1999999999999995E-4</v>
      </c>
      <c r="R366" s="137">
        <f t="shared" si="42"/>
        <v>1.4039999999999999E-2</v>
      </c>
      <c r="S366" s="137">
        <v>0</v>
      </c>
      <c r="T366" s="138">
        <f t="shared" si="43"/>
        <v>0</v>
      </c>
      <c r="AR366" s="139" t="s">
        <v>215</v>
      </c>
      <c r="AT366" s="139" t="s">
        <v>147</v>
      </c>
      <c r="AU366" s="139" t="s">
        <v>84</v>
      </c>
      <c r="AY366" s="15" t="s">
        <v>145</v>
      </c>
      <c r="BE366" s="140">
        <f t="shared" si="44"/>
        <v>0</v>
      </c>
      <c r="BF366" s="140">
        <f t="shared" si="45"/>
        <v>0</v>
      </c>
      <c r="BG366" s="140">
        <f t="shared" si="46"/>
        <v>0</v>
      </c>
      <c r="BH366" s="140">
        <f t="shared" si="47"/>
        <v>0</v>
      </c>
      <c r="BI366" s="140">
        <f t="shared" si="48"/>
        <v>0</v>
      </c>
      <c r="BJ366" s="15" t="s">
        <v>21</v>
      </c>
      <c r="BK366" s="140">
        <f t="shared" si="49"/>
        <v>0</v>
      </c>
      <c r="BL366" s="15" t="s">
        <v>215</v>
      </c>
      <c r="BM366" s="139" t="s">
        <v>843</v>
      </c>
    </row>
    <row r="367" spans="2:65" s="1" customFormat="1" ht="22.9" customHeight="1">
      <c r="B367" s="126"/>
      <c r="C367" s="127" t="s">
        <v>844</v>
      </c>
      <c r="D367" s="127" t="s">
        <v>147</v>
      </c>
      <c r="E367" s="128" t="s">
        <v>845</v>
      </c>
      <c r="F367" s="129" t="s">
        <v>846</v>
      </c>
      <c r="G367" s="130" t="s">
        <v>187</v>
      </c>
      <c r="H367" s="131">
        <v>27</v>
      </c>
      <c r="I367" s="132"/>
      <c r="J367" s="133">
        <f t="shared" si="40"/>
        <v>0</v>
      </c>
      <c r="K367" s="134"/>
      <c r="L367" s="30"/>
      <c r="M367" s="135" t="s">
        <v>1</v>
      </c>
      <c r="N367" s="136" t="s">
        <v>43</v>
      </c>
      <c r="P367" s="137">
        <f t="shared" si="41"/>
        <v>0</v>
      </c>
      <c r="Q367" s="137">
        <v>5.1999999999999995E-4</v>
      </c>
      <c r="R367" s="137">
        <f t="shared" si="42"/>
        <v>1.4039999999999999E-2</v>
      </c>
      <c r="S367" s="137">
        <v>0</v>
      </c>
      <c r="T367" s="138">
        <f t="shared" si="43"/>
        <v>0</v>
      </c>
      <c r="AR367" s="139" t="s">
        <v>215</v>
      </c>
      <c r="AT367" s="139" t="s">
        <v>147</v>
      </c>
      <c r="AU367" s="139" t="s">
        <v>84</v>
      </c>
      <c r="AY367" s="15" t="s">
        <v>145</v>
      </c>
      <c r="BE367" s="140">
        <f t="shared" si="44"/>
        <v>0</v>
      </c>
      <c r="BF367" s="140">
        <f t="shared" si="45"/>
        <v>0</v>
      </c>
      <c r="BG367" s="140">
        <f t="shared" si="46"/>
        <v>0</v>
      </c>
      <c r="BH367" s="140">
        <f t="shared" si="47"/>
        <v>0</v>
      </c>
      <c r="BI367" s="140">
        <f t="shared" si="48"/>
        <v>0</v>
      </c>
      <c r="BJ367" s="15" t="s">
        <v>21</v>
      </c>
      <c r="BK367" s="140">
        <f t="shared" si="49"/>
        <v>0</v>
      </c>
      <c r="BL367" s="15" t="s">
        <v>215</v>
      </c>
      <c r="BM367" s="139" t="s">
        <v>847</v>
      </c>
    </row>
    <row r="368" spans="2:65" s="1" customFormat="1" ht="22.9" customHeight="1">
      <c r="B368" s="126"/>
      <c r="C368" s="127" t="s">
        <v>848</v>
      </c>
      <c r="D368" s="127" t="s">
        <v>147</v>
      </c>
      <c r="E368" s="128" t="s">
        <v>849</v>
      </c>
      <c r="F368" s="129" t="s">
        <v>850</v>
      </c>
      <c r="G368" s="130" t="s">
        <v>187</v>
      </c>
      <c r="H368" s="131">
        <v>1</v>
      </c>
      <c r="I368" s="132"/>
      <c r="J368" s="133">
        <f t="shared" si="40"/>
        <v>0</v>
      </c>
      <c r="K368" s="134"/>
      <c r="L368" s="30"/>
      <c r="M368" s="135" t="s">
        <v>1</v>
      </c>
      <c r="N368" s="136" t="s">
        <v>43</v>
      </c>
      <c r="P368" s="137">
        <f t="shared" si="41"/>
        <v>0</v>
      </c>
      <c r="Q368" s="137">
        <v>1.1000000000000001E-3</v>
      </c>
      <c r="R368" s="137">
        <f t="shared" si="42"/>
        <v>1.1000000000000001E-3</v>
      </c>
      <c r="S368" s="137">
        <v>0</v>
      </c>
      <c r="T368" s="138">
        <f t="shared" si="43"/>
        <v>0</v>
      </c>
      <c r="AR368" s="139" t="s">
        <v>215</v>
      </c>
      <c r="AT368" s="139" t="s">
        <v>147</v>
      </c>
      <c r="AU368" s="139" t="s">
        <v>84</v>
      </c>
      <c r="AY368" s="15" t="s">
        <v>145</v>
      </c>
      <c r="BE368" s="140">
        <f t="shared" si="44"/>
        <v>0</v>
      </c>
      <c r="BF368" s="140">
        <f t="shared" si="45"/>
        <v>0</v>
      </c>
      <c r="BG368" s="140">
        <f t="shared" si="46"/>
        <v>0</v>
      </c>
      <c r="BH368" s="140">
        <f t="shared" si="47"/>
        <v>0</v>
      </c>
      <c r="BI368" s="140">
        <f t="shared" si="48"/>
        <v>0</v>
      </c>
      <c r="BJ368" s="15" t="s">
        <v>21</v>
      </c>
      <c r="BK368" s="140">
        <f t="shared" si="49"/>
        <v>0</v>
      </c>
      <c r="BL368" s="15" t="s">
        <v>215</v>
      </c>
      <c r="BM368" s="139" t="s">
        <v>851</v>
      </c>
    </row>
    <row r="369" spans="2:65" s="1" customFormat="1" ht="13.9" customHeight="1">
      <c r="B369" s="126"/>
      <c r="C369" s="127" t="s">
        <v>852</v>
      </c>
      <c r="D369" s="127" t="s">
        <v>147</v>
      </c>
      <c r="E369" s="128" t="s">
        <v>853</v>
      </c>
      <c r="F369" s="129" t="s">
        <v>854</v>
      </c>
      <c r="G369" s="130" t="s">
        <v>187</v>
      </c>
      <c r="H369" s="131">
        <v>1</v>
      </c>
      <c r="I369" s="132"/>
      <c r="J369" s="133">
        <f t="shared" si="40"/>
        <v>0</v>
      </c>
      <c r="K369" s="134"/>
      <c r="L369" s="30"/>
      <c r="M369" s="135" t="s">
        <v>1</v>
      </c>
      <c r="N369" s="136" t="s">
        <v>43</v>
      </c>
      <c r="P369" s="137">
        <f t="shared" si="41"/>
        <v>0</v>
      </c>
      <c r="Q369" s="137">
        <v>4.4000000000000002E-4</v>
      </c>
      <c r="R369" s="137">
        <f t="shared" si="42"/>
        <v>4.4000000000000002E-4</v>
      </c>
      <c r="S369" s="137">
        <v>0</v>
      </c>
      <c r="T369" s="138">
        <f t="shared" si="43"/>
        <v>0</v>
      </c>
      <c r="AR369" s="139" t="s">
        <v>215</v>
      </c>
      <c r="AT369" s="139" t="s">
        <v>147</v>
      </c>
      <c r="AU369" s="139" t="s">
        <v>84</v>
      </c>
      <c r="AY369" s="15" t="s">
        <v>145</v>
      </c>
      <c r="BE369" s="140">
        <f t="shared" si="44"/>
        <v>0</v>
      </c>
      <c r="BF369" s="140">
        <f t="shared" si="45"/>
        <v>0</v>
      </c>
      <c r="BG369" s="140">
        <f t="shared" si="46"/>
        <v>0</v>
      </c>
      <c r="BH369" s="140">
        <f t="shared" si="47"/>
        <v>0</v>
      </c>
      <c r="BI369" s="140">
        <f t="shared" si="48"/>
        <v>0</v>
      </c>
      <c r="BJ369" s="15" t="s">
        <v>21</v>
      </c>
      <c r="BK369" s="140">
        <f t="shared" si="49"/>
        <v>0</v>
      </c>
      <c r="BL369" s="15" t="s">
        <v>215</v>
      </c>
      <c r="BM369" s="139" t="s">
        <v>855</v>
      </c>
    </row>
    <row r="370" spans="2:65" s="1" customFormat="1" ht="22.9" customHeight="1">
      <c r="B370" s="126"/>
      <c r="C370" s="127" t="s">
        <v>856</v>
      </c>
      <c r="D370" s="127" t="s">
        <v>147</v>
      </c>
      <c r="E370" s="128" t="s">
        <v>857</v>
      </c>
      <c r="F370" s="129" t="s">
        <v>858</v>
      </c>
      <c r="G370" s="130" t="s">
        <v>187</v>
      </c>
      <c r="H370" s="131">
        <v>1</v>
      </c>
      <c r="I370" s="132"/>
      <c r="J370" s="133">
        <f t="shared" si="40"/>
        <v>0</v>
      </c>
      <c r="K370" s="134"/>
      <c r="L370" s="30"/>
      <c r="M370" s="135" t="s">
        <v>1</v>
      </c>
      <c r="N370" s="136" t="s">
        <v>43</v>
      </c>
      <c r="P370" s="137">
        <f t="shared" si="41"/>
        <v>0</v>
      </c>
      <c r="Q370" s="137">
        <v>0</v>
      </c>
      <c r="R370" s="137">
        <f t="shared" si="42"/>
        <v>0</v>
      </c>
      <c r="S370" s="137">
        <v>1.7299999999999999E-2</v>
      </c>
      <c r="T370" s="138">
        <f t="shared" si="43"/>
        <v>1.7299999999999999E-2</v>
      </c>
      <c r="AR370" s="139" t="s">
        <v>215</v>
      </c>
      <c r="AT370" s="139" t="s">
        <v>147</v>
      </c>
      <c r="AU370" s="139" t="s">
        <v>84</v>
      </c>
      <c r="AY370" s="15" t="s">
        <v>145</v>
      </c>
      <c r="BE370" s="140">
        <f t="shared" si="44"/>
        <v>0</v>
      </c>
      <c r="BF370" s="140">
        <f t="shared" si="45"/>
        <v>0</v>
      </c>
      <c r="BG370" s="140">
        <f t="shared" si="46"/>
        <v>0</v>
      </c>
      <c r="BH370" s="140">
        <f t="shared" si="47"/>
        <v>0</v>
      </c>
      <c r="BI370" s="140">
        <f t="shared" si="48"/>
        <v>0</v>
      </c>
      <c r="BJ370" s="15" t="s">
        <v>21</v>
      </c>
      <c r="BK370" s="140">
        <f t="shared" si="49"/>
        <v>0</v>
      </c>
      <c r="BL370" s="15" t="s">
        <v>215</v>
      </c>
      <c r="BM370" s="139" t="s">
        <v>859</v>
      </c>
    </row>
    <row r="371" spans="2:65" s="1" customFormat="1" ht="13.9" customHeight="1">
      <c r="B371" s="126"/>
      <c r="C371" s="127" t="s">
        <v>860</v>
      </c>
      <c r="D371" s="127" t="s">
        <v>147</v>
      </c>
      <c r="E371" s="128" t="s">
        <v>861</v>
      </c>
      <c r="F371" s="129" t="s">
        <v>862</v>
      </c>
      <c r="G371" s="130" t="s">
        <v>187</v>
      </c>
      <c r="H371" s="131">
        <v>1</v>
      </c>
      <c r="I371" s="132"/>
      <c r="J371" s="133">
        <f t="shared" si="40"/>
        <v>0</v>
      </c>
      <c r="K371" s="134"/>
      <c r="L371" s="30"/>
      <c r="M371" s="135" t="s">
        <v>1</v>
      </c>
      <c r="N371" s="136" t="s">
        <v>43</v>
      </c>
      <c r="P371" s="137">
        <f t="shared" si="41"/>
        <v>0</v>
      </c>
      <c r="Q371" s="137">
        <v>0</v>
      </c>
      <c r="R371" s="137">
        <f t="shared" si="42"/>
        <v>0</v>
      </c>
      <c r="S371" s="137">
        <v>1.8800000000000001E-2</v>
      </c>
      <c r="T371" s="138">
        <f t="shared" si="43"/>
        <v>1.8800000000000001E-2</v>
      </c>
      <c r="AR371" s="139" t="s">
        <v>215</v>
      </c>
      <c r="AT371" s="139" t="s">
        <v>147</v>
      </c>
      <c r="AU371" s="139" t="s">
        <v>84</v>
      </c>
      <c r="AY371" s="15" t="s">
        <v>145</v>
      </c>
      <c r="BE371" s="140">
        <f t="shared" si="44"/>
        <v>0</v>
      </c>
      <c r="BF371" s="140">
        <f t="shared" si="45"/>
        <v>0</v>
      </c>
      <c r="BG371" s="140">
        <f t="shared" si="46"/>
        <v>0</v>
      </c>
      <c r="BH371" s="140">
        <f t="shared" si="47"/>
        <v>0</v>
      </c>
      <c r="BI371" s="140">
        <f t="shared" si="48"/>
        <v>0</v>
      </c>
      <c r="BJ371" s="15" t="s">
        <v>21</v>
      </c>
      <c r="BK371" s="140">
        <f t="shared" si="49"/>
        <v>0</v>
      </c>
      <c r="BL371" s="15" t="s">
        <v>215</v>
      </c>
      <c r="BM371" s="139" t="s">
        <v>863</v>
      </c>
    </row>
    <row r="372" spans="2:65" s="1" customFormat="1" ht="13.9" customHeight="1">
      <c r="B372" s="126"/>
      <c r="C372" s="127" t="s">
        <v>864</v>
      </c>
      <c r="D372" s="127" t="s">
        <v>147</v>
      </c>
      <c r="E372" s="128" t="s">
        <v>865</v>
      </c>
      <c r="F372" s="129" t="s">
        <v>866</v>
      </c>
      <c r="G372" s="130" t="s">
        <v>187</v>
      </c>
      <c r="H372" s="131">
        <v>7</v>
      </c>
      <c r="I372" s="132"/>
      <c r="J372" s="133">
        <f t="shared" si="40"/>
        <v>0</v>
      </c>
      <c r="K372" s="134"/>
      <c r="L372" s="30"/>
      <c r="M372" s="135" t="s">
        <v>1</v>
      </c>
      <c r="N372" s="136" t="s">
        <v>43</v>
      </c>
      <c r="P372" s="137">
        <f t="shared" si="41"/>
        <v>0</v>
      </c>
      <c r="Q372" s="137">
        <v>5.9000000000000003E-4</v>
      </c>
      <c r="R372" s="137">
        <f t="shared" si="42"/>
        <v>4.13E-3</v>
      </c>
      <c r="S372" s="137">
        <v>0</v>
      </c>
      <c r="T372" s="138">
        <f t="shared" si="43"/>
        <v>0</v>
      </c>
      <c r="AR372" s="139" t="s">
        <v>215</v>
      </c>
      <c r="AT372" s="139" t="s">
        <v>147</v>
      </c>
      <c r="AU372" s="139" t="s">
        <v>84</v>
      </c>
      <c r="AY372" s="15" t="s">
        <v>145</v>
      </c>
      <c r="BE372" s="140">
        <f t="shared" si="44"/>
        <v>0</v>
      </c>
      <c r="BF372" s="140">
        <f t="shared" si="45"/>
        <v>0</v>
      </c>
      <c r="BG372" s="140">
        <f t="shared" si="46"/>
        <v>0</v>
      </c>
      <c r="BH372" s="140">
        <f t="shared" si="47"/>
        <v>0</v>
      </c>
      <c r="BI372" s="140">
        <f t="shared" si="48"/>
        <v>0</v>
      </c>
      <c r="BJ372" s="15" t="s">
        <v>21</v>
      </c>
      <c r="BK372" s="140">
        <f t="shared" si="49"/>
        <v>0</v>
      </c>
      <c r="BL372" s="15" t="s">
        <v>215</v>
      </c>
      <c r="BM372" s="139" t="s">
        <v>867</v>
      </c>
    </row>
    <row r="373" spans="2:65" s="1" customFormat="1" ht="13.9" customHeight="1">
      <c r="B373" s="126"/>
      <c r="C373" s="141" t="s">
        <v>868</v>
      </c>
      <c r="D373" s="141" t="s">
        <v>176</v>
      </c>
      <c r="E373" s="142" t="s">
        <v>869</v>
      </c>
      <c r="F373" s="143" t="s">
        <v>870</v>
      </c>
      <c r="G373" s="144" t="s">
        <v>187</v>
      </c>
      <c r="H373" s="145">
        <v>2</v>
      </c>
      <c r="I373" s="146"/>
      <c r="J373" s="147">
        <f t="shared" si="40"/>
        <v>0</v>
      </c>
      <c r="K373" s="148"/>
      <c r="L373" s="149"/>
      <c r="M373" s="150" t="s">
        <v>1</v>
      </c>
      <c r="N373" s="151" t="s">
        <v>43</v>
      </c>
      <c r="P373" s="137">
        <f t="shared" si="41"/>
        <v>0</v>
      </c>
      <c r="Q373" s="137">
        <v>1.4E-2</v>
      </c>
      <c r="R373" s="137">
        <f t="shared" si="42"/>
        <v>2.8000000000000001E-2</v>
      </c>
      <c r="S373" s="137">
        <v>0</v>
      </c>
      <c r="T373" s="138">
        <f t="shared" si="43"/>
        <v>0</v>
      </c>
      <c r="AR373" s="139" t="s">
        <v>293</v>
      </c>
      <c r="AT373" s="139" t="s">
        <v>176</v>
      </c>
      <c r="AU373" s="139" t="s">
        <v>84</v>
      </c>
      <c r="AY373" s="15" t="s">
        <v>145</v>
      </c>
      <c r="BE373" s="140">
        <f t="shared" si="44"/>
        <v>0</v>
      </c>
      <c r="BF373" s="140">
        <f t="shared" si="45"/>
        <v>0</v>
      </c>
      <c r="BG373" s="140">
        <f t="shared" si="46"/>
        <v>0</v>
      </c>
      <c r="BH373" s="140">
        <f t="shared" si="47"/>
        <v>0</v>
      </c>
      <c r="BI373" s="140">
        <f t="shared" si="48"/>
        <v>0</v>
      </c>
      <c r="BJ373" s="15" t="s">
        <v>21</v>
      </c>
      <c r="BK373" s="140">
        <f t="shared" si="49"/>
        <v>0</v>
      </c>
      <c r="BL373" s="15" t="s">
        <v>215</v>
      </c>
      <c r="BM373" s="139" t="s">
        <v>871</v>
      </c>
    </row>
    <row r="374" spans="2:65" s="1" customFormat="1" ht="13.9" customHeight="1">
      <c r="B374" s="126"/>
      <c r="C374" s="141" t="s">
        <v>872</v>
      </c>
      <c r="D374" s="141" t="s">
        <v>176</v>
      </c>
      <c r="E374" s="142" t="s">
        <v>873</v>
      </c>
      <c r="F374" s="143" t="s">
        <v>874</v>
      </c>
      <c r="G374" s="144" t="s">
        <v>187</v>
      </c>
      <c r="H374" s="145">
        <v>5</v>
      </c>
      <c r="I374" s="146"/>
      <c r="J374" s="147">
        <f t="shared" si="40"/>
        <v>0</v>
      </c>
      <c r="K374" s="148"/>
      <c r="L374" s="149"/>
      <c r="M374" s="150" t="s">
        <v>1</v>
      </c>
      <c r="N374" s="151" t="s">
        <v>43</v>
      </c>
      <c r="P374" s="137">
        <f t="shared" si="41"/>
        <v>0</v>
      </c>
      <c r="Q374" s="137">
        <v>3.6900000000000001E-3</v>
      </c>
      <c r="R374" s="137">
        <f t="shared" si="42"/>
        <v>1.8450000000000001E-2</v>
      </c>
      <c r="S374" s="137">
        <v>0</v>
      </c>
      <c r="T374" s="138">
        <f t="shared" si="43"/>
        <v>0</v>
      </c>
      <c r="AR374" s="139" t="s">
        <v>293</v>
      </c>
      <c r="AT374" s="139" t="s">
        <v>176</v>
      </c>
      <c r="AU374" s="139" t="s">
        <v>84</v>
      </c>
      <c r="AY374" s="15" t="s">
        <v>145</v>
      </c>
      <c r="BE374" s="140">
        <f t="shared" si="44"/>
        <v>0</v>
      </c>
      <c r="BF374" s="140">
        <f t="shared" si="45"/>
        <v>0</v>
      </c>
      <c r="BG374" s="140">
        <f t="shared" si="46"/>
        <v>0</v>
      </c>
      <c r="BH374" s="140">
        <f t="shared" si="47"/>
        <v>0</v>
      </c>
      <c r="BI374" s="140">
        <f t="shared" si="48"/>
        <v>0</v>
      </c>
      <c r="BJ374" s="15" t="s">
        <v>21</v>
      </c>
      <c r="BK374" s="140">
        <f t="shared" si="49"/>
        <v>0</v>
      </c>
      <c r="BL374" s="15" t="s">
        <v>215</v>
      </c>
      <c r="BM374" s="139" t="s">
        <v>875</v>
      </c>
    </row>
    <row r="375" spans="2:65" s="1" customFormat="1" ht="22.9" customHeight="1">
      <c r="B375" s="126"/>
      <c r="C375" s="127" t="s">
        <v>876</v>
      </c>
      <c r="D375" s="127" t="s">
        <v>147</v>
      </c>
      <c r="E375" s="128" t="s">
        <v>877</v>
      </c>
      <c r="F375" s="129" t="s">
        <v>878</v>
      </c>
      <c r="G375" s="130" t="s">
        <v>187</v>
      </c>
      <c r="H375" s="131">
        <v>88</v>
      </c>
      <c r="I375" s="132"/>
      <c r="J375" s="133">
        <f t="shared" si="40"/>
        <v>0</v>
      </c>
      <c r="K375" s="134"/>
      <c r="L375" s="30"/>
      <c r="M375" s="135" t="s">
        <v>1</v>
      </c>
      <c r="N375" s="136" t="s">
        <v>43</v>
      </c>
      <c r="P375" s="137">
        <f t="shared" si="41"/>
        <v>0</v>
      </c>
      <c r="Q375" s="137">
        <v>2.9999999999999997E-4</v>
      </c>
      <c r="R375" s="137">
        <f t="shared" si="42"/>
        <v>2.6399999999999996E-2</v>
      </c>
      <c r="S375" s="137">
        <v>0</v>
      </c>
      <c r="T375" s="138">
        <f t="shared" si="43"/>
        <v>0</v>
      </c>
      <c r="AR375" s="139" t="s">
        <v>215</v>
      </c>
      <c r="AT375" s="139" t="s">
        <v>147</v>
      </c>
      <c r="AU375" s="139" t="s">
        <v>84</v>
      </c>
      <c r="AY375" s="15" t="s">
        <v>145</v>
      </c>
      <c r="BE375" s="140">
        <f t="shared" si="44"/>
        <v>0</v>
      </c>
      <c r="BF375" s="140">
        <f t="shared" si="45"/>
        <v>0</v>
      </c>
      <c r="BG375" s="140">
        <f t="shared" si="46"/>
        <v>0</v>
      </c>
      <c r="BH375" s="140">
        <f t="shared" si="47"/>
        <v>0</v>
      </c>
      <c r="BI375" s="140">
        <f t="shared" si="48"/>
        <v>0</v>
      </c>
      <c r="BJ375" s="15" t="s">
        <v>21</v>
      </c>
      <c r="BK375" s="140">
        <f t="shared" si="49"/>
        <v>0</v>
      </c>
      <c r="BL375" s="15" t="s">
        <v>215</v>
      </c>
      <c r="BM375" s="139" t="s">
        <v>879</v>
      </c>
    </row>
    <row r="376" spans="2:65" s="1" customFormat="1" ht="13.9" customHeight="1">
      <c r="B376" s="126"/>
      <c r="C376" s="141" t="s">
        <v>880</v>
      </c>
      <c r="D376" s="141" t="s">
        <v>176</v>
      </c>
      <c r="E376" s="142" t="s">
        <v>881</v>
      </c>
      <c r="F376" s="143" t="s">
        <v>882</v>
      </c>
      <c r="G376" s="144" t="s">
        <v>187</v>
      </c>
      <c r="H376" s="145">
        <v>29</v>
      </c>
      <c r="I376" s="146"/>
      <c r="J376" s="147">
        <f t="shared" si="40"/>
        <v>0</v>
      </c>
      <c r="K376" s="148"/>
      <c r="L376" s="149"/>
      <c r="M376" s="150" t="s">
        <v>1</v>
      </c>
      <c r="N376" s="151" t="s">
        <v>43</v>
      </c>
      <c r="P376" s="137">
        <f t="shared" si="41"/>
        <v>0</v>
      </c>
      <c r="Q376" s="137">
        <v>2.0000000000000001E-4</v>
      </c>
      <c r="R376" s="137">
        <f t="shared" si="42"/>
        <v>5.8000000000000005E-3</v>
      </c>
      <c r="S376" s="137">
        <v>0</v>
      </c>
      <c r="T376" s="138">
        <f t="shared" si="43"/>
        <v>0</v>
      </c>
      <c r="AR376" s="139" t="s">
        <v>293</v>
      </c>
      <c r="AT376" s="139" t="s">
        <v>176</v>
      </c>
      <c r="AU376" s="139" t="s">
        <v>84</v>
      </c>
      <c r="AY376" s="15" t="s">
        <v>145</v>
      </c>
      <c r="BE376" s="140">
        <f t="shared" si="44"/>
        <v>0</v>
      </c>
      <c r="BF376" s="140">
        <f t="shared" si="45"/>
        <v>0</v>
      </c>
      <c r="BG376" s="140">
        <f t="shared" si="46"/>
        <v>0</v>
      </c>
      <c r="BH376" s="140">
        <f t="shared" si="47"/>
        <v>0</v>
      </c>
      <c r="BI376" s="140">
        <f t="shared" si="48"/>
        <v>0</v>
      </c>
      <c r="BJ376" s="15" t="s">
        <v>21</v>
      </c>
      <c r="BK376" s="140">
        <f t="shared" si="49"/>
        <v>0</v>
      </c>
      <c r="BL376" s="15" t="s">
        <v>215</v>
      </c>
      <c r="BM376" s="139" t="s">
        <v>883</v>
      </c>
    </row>
    <row r="377" spans="2:65" s="1" customFormat="1" ht="13.9" customHeight="1">
      <c r="B377" s="126"/>
      <c r="C377" s="127" t="s">
        <v>884</v>
      </c>
      <c r="D377" s="127" t="s">
        <v>147</v>
      </c>
      <c r="E377" s="128" t="s">
        <v>885</v>
      </c>
      <c r="F377" s="129" t="s">
        <v>886</v>
      </c>
      <c r="G377" s="130" t="s">
        <v>187</v>
      </c>
      <c r="H377" s="131">
        <v>20</v>
      </c>
      <c r="I377" s="132"/>
      <c r="J377" s="133">
        <f t="shared" ref="J377:J397" si="50">ROUND(I377*H377,2)</f>
        <v>0</v>
      </c>
      <c r="K377" s="134"/>
      <c r="L377" s="30"/>
      <c r="M377" s="135" t="s">
        <v>1</v>
      </c>
      <c r="N377" s="136" t="s">
        <v>43</v>
      </c>
      <c r="P377" s="137">
        <f t="shared" ref="P377:P397" si="51">O377*H377</f>
        <v>0</v>
      </c>
      <c r="Q377" s="137">
        <v>0</v>
      </c>
      <c r="R377" s="137">
        <f t="shared" ref="R377:R397" si="52">Q377*H377</f>
        <v>0</v>
      </c>
      <c r="S377" s="137">
        <v>8.5999999999999998E-4</v>
      </c>
      <c r="T377" s="138">
        <f t="shared" ref="T377:T397" si="53">S377*H377</f>
        <v>1.72E-2</v>
      </c>
      <c r="AR377" s="139" t="s">
        <v>215</v>
      </c>
      <c r="AT377" s="139" t="s">
        <v>147</v>
      </c>
      <c r="AU377" s="139" t="s">
        <v>84</v>
      </c>
      <c r="AY377" s="15" t="s">
        <v>145</v>
      </c>
      <c r="BE377" s="140">
        <f t="shared" ref="BE377:BE397" si="54">IF(N377="základní",J377,0)</f>
        <v>0</v>
      </c>
      <c r="BF377" s="140">
        <f t="shared" ref="BF377:BF397" si="55">IF(N377="snížená",J377,0)</f>
        <v>0</v>
      </c>
      <c r="BG377" s="140">
        <f t="shared" ref="BG377:BG397" si="56">IF(N377="zákl. přenesená",J377,0)</f>
        <v>0</v>
      </c>
      <c r="BH377" s="140">
        <f t="shared" ref="BH377:BH397" si="57">IF(N377="sníž. přenesená",J377,0)</f>
        <v>0</v>
      </c>
      <c r="BI377" s="140">
        <f t="shared" ref="BI377:BI397" si="58">IF(N377="nulová",J377,0)</f>
        <v>0</v>
      </c>
      <c r="BJ377" s="15" t="s">
        <v>21</v>
      </c>
      <c r="BK377" s="140">
        <f t="shared" ref="BK377:BK397" si="59">ROUND(I377*H377,2)</f>
        <v>0</v>
      </c>
      <c r="BL377" s="15" t="s">
        <v>215</v>
      </c>
      <c r="BM377" s="139" t="s">
        <v>887</v>
      </c>
    </row>
    <row r="378" spans="2:65" s="1" customFormat="1" ht="22.9" customHeight="1">
      <c r="B378" s="126"/>
      <c r="C378" s="127" t="s">
        <v>888</v>
      </c>
      <c r="D378" s="127" t="s">
        <v>147</v>
      </c>
      <c r="E378" s="128" t="s">
        <v>889</v>
      </c>
      <c r="F378" s="129" t="s">
        <v>890</v>
      </c>
      <c r="G378" s="130" t="s">
        <v>187</v>
      </c>
      <c r="H378" s="131">
        <v>5</v>
      </c>
      <c r="I378" s="132"/>
      <c r="J378" s="133">
        <f t="shared" si="50"/>
        <v>0</v>
      </c>
      <c r="K378" s="134"/>
      <c r="L378" s="30"/>
      <c r="M378" s="135" t="s">
        <v>1</v>
      </c>
      <c r="N378" s="136" t="s">
        <v>43</v>
      </c>
      <c r="P378" s="137">
        <f t="shared" si="51"/>
        <v>0</v>
      </c>
      <c r="Q378" s="137">
        <v>2.0799999999999998E-3</v>
      </c>
      <c r="R378" s="137">
        <f t="shared" si="52"/>
        <v>1.04E-2</v>
      </c>
      <c r="S378" s="137">
        <v>0</v>
      </c>
      <c r="T378" s="138">
        <f t="shared" si="53"/>
        <v>0</v>
      </c>
      <c r="AR378" s="139" t="s">
        <v>215</v>
      </c>
      <c r="AT378" s="139" t="s">
        <v>147</v>
      </c>
      <c r="AU378" s="139" t="s">
        <v>84</v>
      </c>
      <c r="AY378" s="15" t="s">
        <v>145</v>
      </c>
      <c r="BE378" s="140">
        <f t="shared" si="54"/>
        <v>0</v>
      </c>
      <c r="BF378" s="140">
        <f t="shared" si="55"/>
        <v>0</v>
      </c>
      <c r="BG378" s="140">
        <f t="shared" si="56"/>
        <v>0</v>
      </c>
      <c r="BH378" s="140">
        <f t="shared" si="57"/>
        <v>0</v>
      </c>
      <c r="BI378" s="140">
        <f t="shared" si="58"/>
        <v>0</v>
      </c>
      <c r="BJ378" s="15" t="s">
        <v>21</v>
      </c>
      <c r="BK378" s="140">
        <f t="shared" si="59"/>
        <v>0</v>
      </c>
      <c r="BL378" s="15" t="s">
        <v>215</v>
      </c>
      <c r="BM378" s="139" t="s">
        <v>891</v>
      </c>
    </row>
    <row r="379" spans="2:65" s="1" customFormat="1" ht="22.9" customHeight="1">
      <c r="B379" s="126"/>
      <c r="C379" s="127" t="s">
        <v>892</v>
      </c>
      <c r="D379" s="127" t="s">
        <v>147</v>
      </c>
      <c r="E379" s="128" t="s">
        <v>893</v>
      </c>
      <c r="F379" s="129" t="s">
        <v>894</v>
      </c>
      <c r="G379" s="130" t="s">
        <v>187</v>
      </c>
      <c r="H379" s="131">
        <v>2</v>
      </c>
      <c r="I379" s="132"/>
      <c r="J379" s="133">
        <f t="shared" si="50"/>
        <v>0</v>
      </c>
      <c r="K379" s="134"/>
      <c r="L379" s="30"/>
      <c r="M379" s="135" t="s">
        <v>1</v>
      </c>
      <c r="N379" s="136" t="s">
        <v>43</v>
      </c>
      <c r="P379" s="137">
        <f t="shared" si="51"/>
        <v>0</v>
      </c>
      <c r="Q379" s="137">
        <v>1.9599999999999999E-3</v>
      </c>
      <c r="R379" s="137">
        <f t="shared" si="52"/>
        <v>3.9199999999999999E-3</v>
      </c>
      <c r="S379" s="137">
        <v>0</v>
      </c>
      <c r="T379" s="138">
        <f t="shared" si="53"/>
        <v>0</v>
      </c>
      <c r="AR379" s="139" t="s">
        <v>215</v>
      </c>
      <c r="AT379" s="139" t="s">
        <v>147</v>
      </c>
      <c r="AU379" s="139" t="s">
        <v>84</v>
      </c>
      <c r="AY379" s="15" t="s">
        <v>145</v>
      </c>
      <c r="BE379" s="140">
        <f t="shared" si="54"/>
        <v>0</v>
      </c>
      <c r="BF379" s="140">
        <f t="shared" si="55"/>
        <v>0</v>
      </c>
      <c r="BG379" s="140">
        <f t="shared" si="56"/>
        <v>0</v>
      </c>
      <c r="BH379" s="140">
        <f t="shared" si="57"/>
        <v>0</v>
      </c>
      <c r="BI379" s="140">
        <f t="shared" si="58"/>
        <v>0</v>
      </c>
      <c r="BJ379" s="15" t="s">
        <v>21</v>
      </c>
      <c r="BK379" s="140">
        <f t="shared" si="59"/>
        <v>0</v>
      </c>
      <c r="BL379" s="15" t="s">
        <v>215</v>
      </c>
      <c r="BM379" s="139" t="s">
        <v>895</v>
      </c>
    </row>
    <row r="380" spans="2:65" s="1" customFormat="1" ht="13.9" customHeight="1">
      <c r="B380" s="126"/>
      <c r="C380" s="127" t="s">
        <v>896</v>
      </c>
      <c r="D380" s="127" t="s">
        <v>147</v>
      </c>
      <c r="E380" s="128" t="s">
        <v>897</v>
      </c>
      <c r="F380" s="129" t="s">
        <v>898</v>
      </c>
      <c r="G380" s="130" t="s">
        <v>187</v>
      </c>
      <c r="H380" s="131">
        <v>2</v>
      </c>
      <c r="I380" s="132"/>
      <c r="J380" s="133">
        <f t="shared" si="50"/>
        <v>0</v>
      </c>
      <c r="K380" s="134"/>
      <c r="L380" s="30"/>
      <c r="M380" s="135" t="s">
        <v>1</v>
      </c>
      <c r="N380" s="136" t="s">
        <v>43</v>
      </c>
      <c r="P380" s="137">
        <f t="shared" si="51"/>
        <v>0</v>
      </c>
      <c r="Q380" s="137">
        <v>0</v>
      </c>
      <c r="R380" s="137">
        <f t="shared" si="52"/>
        <v>0</v>
      </c>
      <c r="S380" s="137">
        <v>0</v>
      </c>
      <c r="T380" s="138">
        <f t="shared" si="53"/>
        <v>0</v>
      </c>
      <c r="AR380" s="139" t="s">
        <v>215</v>
      </c>
      <c r="AT380" s="139" t="s">
        <v>147</v>
      </c>
      <c r="AU380" s="139" t="s">
        <v>84</v>
      </c>
      <c r="AY380" s="15" t="s">
        <v>145</v>
      </c>
      <c r="BE380" s="140">
        <f t="shared" si="54"/>
        <v>0</v>
      </c>
      <c r="BF380" s="140">
        <f t="shared" si="55"/>
        <v>0</v>
      </c>
      <c r="BG380" s="140">
        <f t="shared" si="56"/>
        <v>0</v>
      </c>
      <c r="BH380" s="140">
        <f t="shared" si="57"/>
        <v>0</v>
      </c>
      <c r="BI380" s="140">
        <f t="shared" si="58"/>
        <v>0</v>
      </c>
      <c r="BJ380" s="15" t="s">
        <v>21</v>
      </c>
      <c r="BK380" s="140">
        <f t="shared" si="59"/>
        <v>0</v>
      </c>
      <c r="BL380" s="15" t="s">
        <v>215</v>
      </c>
      <c r="BM380" s="139" t="s">
        <v>899</v>
      </c>
    </row>
    <row r="381" spans="2:65" s="1" customFormat="1" ht="22.9" customHeight="1">
      <c r="B381" s="126"/>
      <c r="C381" s="141" t="s">
        <v>900</v>
      </c>
      <c r="D381" s="141" t="s">
        <v>176</v>
      </c>
      <c r="E381" s="142" t="s">
        <v>901</v>
      </c>
      <c r="F381" s="143" t="s">
        <v>902</v>
      </c>
      <c r="G381" s="144" t="s">
        <v>187</v>
      </c>
      <c r="H381" s="145">
        <v>2</v>
      </c>
      <c r="I381" s="146"/>
      <c r="J381" s="147">
        <f t="shared" si="50"/>
        <v>0</v>
      </c>
      <c r="K381" s="148"/>
      <c r="L381" s="149"/>
      <c r="M381" s="150" t="s">
        <v>1</v>
      </c>
      <c r="N381" s="151" t="s">
        <v>43</v>
      </c>
      <c r="P381" s="137">
        <f t="shared" si="51"/>
        <v>0</v>
      </c>
      <c r="Q381" s="137">
        <v>1.8E-3</v>
      </c>
      <c r="R381" s="137">
        <f t="shared" si="52"/>
        <v>3.5999999999999999E-3</v>
      </c>
      <c r="S381" s="137">
        <v>0</v>
      </c>
      <c r="T381" s="138">
        <f t="shared" si="53"/>
        <v>0</v>
      </c>
      <c r="AR381" s="139" t="s">
        <v>293</v>
      </c>
      <c r="AT381" s="139" t="s">
        <v>176</v>
      </c>
      <c r="AU381" s="139" t="s">
        <v>84</v>
      </c>
      <c r="AY381" s="15" t="s">
        <v>145</v>
      </c>
      <c r="BE381" s="140">
        <f t="shared" si="54"/>
        <v>0</v>
      </c>
      <c r="BF381" s="140">
        <f t="shared" si="55"/>
        <v>0</v>
      </c>
      <c r="BG381" s="140">
        <f t="shared" si="56"/>
        <v>0</v>
      </c>
      <c r="BH381" s="140">
        <f t="shared" si="57"/>
        <v>0</v>
      </c>
      <c r="BI381" s="140">
        <f t="shared" si="58"/>
        <v>0</v>
      </c>
      <c r="BJ381" s="15" t="s">
        <v>21</v>
      </c>
      <c r="BK381" s="140">
        <f t="shared" si="59"/>
        <v>0</v>
      </c>
      <c r="BL381" s="15" t="s">
        <v>215</v>
      </c>
      <c r="BM381" s="139" t="s">
        <v>903</v>
      </c>
    </row>
    <row r="382" spans="2:65" s="1" customFormat="1" ht="13.9" customHeight="1">
      <c r="B382" s="126"/>
      <c r="C382" s="127" t="s">
        <v>904</v>
      </c>
      <c r="D382" s="127" t="s">
        <v>147</v>
      </c>
      <c r="E382" s="128" t="s">
        <v>905</v>
      </c>
      <c r="F382" s="129" t="s">
        <v>906</v>
      </c>
      <c r="G382" s="130" t="s">
        <v>187</v>
      </c>
      <c r="H382" s="131">
        <v>27</v>
      </c>
      <c r="I382" s="132"/>
      <c r="J382" s="133">
        <f t="shared" si="50"/>
        <v>0</v>
      </c>
      <c r="K382" s="134"/>
      <c r="L382" s="30"/>
      <c r="M382" s="135" t="s">
        <v>1</v>
      </c>
      <c r="N382" s="136" t="s">
        <v>43</v>
      </c>
      <c r="P382" s="137">
        <f t="shared" si="51"/>
        <v>0</v>
      </c>
      <c r="Q382" s="137">
        <v>4.0000000000000003E-5</v>
      </c>
      <c r="R382" s="137">
        <f t="shared" si="52"/>
        <v>1.08E-3</v>
      </c>
      <c r="S382" s="137">
        <v>0</v>
      </c>
      <c r="T382" s="138">
        <f t="shared" si="53"/>
        <v>0</v>
      </c>
      <c r="AR382" s="139" t="s">
        <v>215</v>
      </c>
      <c r="AT382" s="139" t="s">
        <v>147</v>
      </c>
      <c r="AU382" s="139" t="s">
        <v>84</v>
      </c>
      <c r="AY382" s="15" t="s">
        <v>145</v>
      </c>
      <c r="BE382" s="140">
        <f t="shared" si="54"/>
        <v>0</v>
      </c>
      <c r="BF382" s="140">
        <f t="shared" si="55"/>
        <v>0</v>
      </c>
      <c r="BG382" s="140">
        <f t="shared" si="56"/>
        <v>0</v>
      </c>
      <c r="BH382" s="140">
        <f t="shared" si="57"/>
        <v>0</v>
      </c>
      <c r="BI382" s="140">
        <f t="shared" si="58"/>
        <v>0</v>
      </c>
      <c r="BJ382" s="15" t="s">
        <v>21</v>
      </c>
      <c r="BK382" s="140">
        <f t="shared" si="59"/>
        <v>0</v>
      </c>
      <c r="BL382" s="15" t="s">
        <v>215</v>
      </c>
      <c r="BM382" s="139" t="s">
        <v>907</v>
      </c>
    </row>
    <row r="383" spans="2:65" s="1" customFormat="1" ht="13.9" customHeight="1">
      <c r="B383" s="126"/>
      <c r="C383" s="141" t="s">
        <v>908</v>
      </c>
      <c r="D383" s="141" t="s">
        <v>176</v>
      </c>
      <c r="E383" s="142" t="s">
        <v>909</v>
      </c>
      <c r="F383" s="143" t="s">
        <v>910</v>
      </c>
      <c r="G383" s="144" t="s">
        <v>187</v>
      </c>
      <c r="H383" s="145">
        <v>16</v>
      </c>
      <c r="I383" s="146"/>
      <c r="J383" s="147">
        <f t="shared" si="50"/>
        <v>0</v>
      </c>
      <c r="K383" s="148"/>
      <c r="L383" s="149"/>
      <c r="M383" s="150" t="s">
        <v>1</v>
      </c>
      <c r="N383" s="151" t="s">
        <v>43</v>
      </c>
      <c r="P383" s="137">
        <f t="shared" si="51"/>
        <v>0</v>
      </c>
      <c r="Q383" s="137">
        <v>1.47E-3</v>
      </c>
      <c r="R383" s="137">
        <f t="shared" si="52"/>
        <v>2.3519999999999999E-2</v>
      </c>
      <c r="S383" s="137">
        <v>0</v>
      </c>
      <c r="T383" s="138">
        <f t="shared" si="53"/>
        <v>0</v>
      </c>
      <c r="AR383" s="139" t="s">
        <v>293</v>
      </c>
      <c r="AT383" s="139" t="s">
        <v>176</v>
      </c>
      <c r="AU383" s="139" t="s">
        <v>84</v>
      </c>
      <c r="AY383" s="15" t="s">
        <v>145</v>
      </c>
      <c r="BE383" s="140">
        <f t="shared" si="54"/>
        <v>0</v>
      </c>
      <c r="BF383" s="140">
        <f t="shared" si="55"/>
        <v>0</v>
      </c>
      <c r="BG383" s="140">
        <f t="shared" si="56"/>
        <v>0</v>
      </c>
      <c r="BH383" s="140">
        <f t="shared" si="57"/>
        <v>0</v>
      </c>
      <c r="BI383" s="140">
        <f t="shared" si="58"/>
        <v>0</v>
      </c>
      <c r="BJ383" s="15" t="s">
        <v>21</v>
      </c>
      <c r="BK383" s="140">
        <f t="shared" si="59"/>
        <v>0</v>
      </c>
      <c r="BL383" s="15" t="s">
        <v>215</v>
      </c>
      <c r="BM383" s="139" t="s">
        <v>911</v>
      </c>
    </row>
    <row r="384" spans="2:65" s="1" customFormat="1" ht="13.9" customHeight="1">
      <c r="B384" s="126"/>
      <c r="C384" s="141" t="s">
        <v>912</v>
      </c>
      <c r="D384" s="141" t="s">
        <v>176</v>
      </c>
      <c r="E384" s="142" t="s">
        <v>913</v>
      </c>
      <c r="F384" s="143" t="s">
        <v>914</v>
      </c>
      <c r="G384" s="144" t="s">
        <v>187</v>
      </c>
      <c r="H384" s="145">
        <v>11</v>
      </c>
      <c r="I384" s="146"/>
      <c r="J384" s="147">
        <f t="shared" si="50"/>
        <v>0</v>
      </c>
      <c r="K384" s="148"/>
      <c r="L384" s="149"/>
      <c r="M384" s="150" t="s">
        <v>1</v>
      </c>
      <c r="N384" s="151" t="s">
        <v>43</v>
      </c>
      <c r="P384" s="137">
        <f t="shared" si="51"/>
        <v>0</v>
      </c>
      <c r="Q384" s="137">
        <v>2.3E-3</v>
      </c>
      <c r="R384" s="137">
        <f t="shared" si="52"/>
        <v>2.53E-2</v>
      </c>
      <c r="S384" s="137">
        <v>0</v>
      </c>
      <c r="T384" s="138">
        <f t="shared" si="53"/>
        <v>0</v>
      </c>
      <c r="AR384" s="139" t="s">
        <v>293</v>
      </c>
      <c r="AT384" s="139" t="s">
        <v>176</v>
      </c>
      <c r="AU384" s="139" t="s">
        <v>84</v>
      </c>
      <c r="AY384" s="15" t="s">
        <v>145</v>
      </c>
      <c r="BE384" s="140">
        <f t="shared" si="54"/>
        <v>0</v>
      </c>
      <c r="BF384" s="140">
        <f t="shared" si="55"/>
        <v>0</v>
      </c>
      <c r="BG384" s="140">
        <f t="shared" si="56"/>
        <v>0</v>
      </c>
      <c r="BH384" s="140">
        <f t="shared" si="57"/>
        <v>0</v>
      </c>
      <c r="BI384" s="140">
        <f t="shared" si="58"/>
        <v>0</v>
      </c>
      <c r="BJ384" s="15" t="s">
        <v>21</v>
      </c>
      <c r="BK384" s="140">
        <f t="shared" si="59"/>
        <v>0</v>
      </c>
      <c r="BL384" s="15" t="s">
        <v>215</v>
      </c>
      <c r="BM384" s="139" t="s">
        <v>915</v>
      </c>
    </row>
    <row r="385" spans="2:65" s="1" customFormat="1" ht="22.9" customHeight="1">
      <c r="B385" s="126"/>
      <c r="C385" s="127" t="s">
        <v>916</v>
      </c>
      <c r="D385" s="127" t="s">
        <v>147</v>
      </c>
      <c r="E385" s="128" t="s">
        <v>917</v>
      </c>
      <c r="F385" s="129" t="s">
        <v>918</v>
      </c>
      <c r="G385" s="130" t="s">
        <v>187</v>
      </c>
      <c r="H385" s="131">
        <v>1</v>
      </c>
      <c r="I385" s="132"/>
      <c r="J385" s="133">
        <f t="shared" si="50"/>
        <v>0</v>
      </c>
      <c r="K385" s="134"/>
      <c r="L385" s="30"/>
      <c r="M385" s="135" t="s">
        <v>1</v>
      </c>
      <c r="N385" s="136" t="s">
        <v>43</v>
      </c>
      <c r="P385" s="137">
        <f t="shared" si="51"/>
        <v>0</v>
      </c>
      <c r="Q385" s="137">
        <v>1.2999999999999999E-4</v>
      </c>
      <c r="R385" s="137">
        <f t="shared" si="52"/>
        <v>1.2999999999999999E-4</v>
      </c>
      <c r="S385" s="137">
        <v>0</v>
      </c>
      <c r="T385" s="138">
        <f t="shared" si="53"/>
        <v>0</v>
      </c>
      <c r="AR385" s="139" t="s">
        <v>215</v>
      </c>
      <c r="AT385" s="139" t="s">
        <v>147</v>
      </c>
      <c r="AU385" s="139" t="s">
        <v>84</v>
      </c>
      <c r="AY385" s="15" t="s">
        <v>145</v>
      </c>
      <c r="BE385" s="140">
        <f t="shared" si="54"/>
        <v>0</v>
      </c>
      <c r="BF385" s="140">
        <f t="shared" si="55"/>
        <v>0</v>
      </c>
      <c r="BG385" s="140">
        <f t="shared" si="56"/>
        <v>0</v>
      </c>
      <c r="BH385" s="140">
        <f t="shared" si="57"/>
        <v>0</v>
      </c>
      <c r="BI385" s="140">
        <f t="shared" si="58"/>
        <v>0</v>
      </c>
      <c r="BJ385" s="15" t="s">
        <v>21</v>
      </c>
      <c r="BK385" s="140">
        <f t="shared" si="59"/>
        <v>0</v>
      </c>
      <c r="BL385" s="15" t="s">
        <v>215</v>
      </c>
      <c r="BM385" s="139" t="s">
        <v>919</v>
      </c>
    </row>
    <row r="386" spans="2:65" s="1" customFormat="1" ht="13.9" customHeight="1">
      <c r="B386" s="126"/>
      <c r="C386" s="141" t="s">
        <v>920</v>
      </c>
      <c r="D386" s="141" t="s">
        <v>176</v>
      </c>
      <c r="E386" s="142" t="s">
        <v>921</v>
      </c>
      <c r="F386" s="143" t="s">
        <v>922</v>
      </c>
      <c r="G386" s="144" t="s">
        <v>187</v>
      </c>
      <c r="H386" s="145">
        <v>1</v>
      </c>
      <c r="I386" s="146"/>
      <c r="J386" s="147">
        <f t="shared" si="50"/>
        <v>0</v>
      </c>
      <c r="K386" s="148"/>
      <c r="L386" s="149"/>
      <c r="M386" s="150" t="s">
        <v>1</v>
      </c>
      <c r="N386" s="151" t="s">
        <v>43</v>
      </c>
      <c r="P386" s="137">
        <f t="shared" si="51"/>
        <v>0</v>
      </c>
      <c r="Q386" s="137">
        <v>2.6199999999999999E-3</v>
      </c>
      <c r="R386" s="137">
        <f t="shared" si="52"/>
        <v>2.6199999999999999E-3</v>
      </c>
      <c r="S386" s="137">
        <v>0</v>
      </c>
      <c r="T386" s="138">
        <f t="shared" si="53"/>
        <v>0</v>
      </c>
      <c r="AR386" s="139" t="s">
        <v>293</v>
      </c>
      <c r="AT386" s="139" t="s">
        <v>176</v>
      </c>
      <c r="AU386" s="139" t="s">
        <v>84</v>
      </c>
      <c r="AY386" s="15" t="s">
        <v>145</v>
      </c>
      <c r="BE386" s="140">
        <f t="shared" si="54"/>
        <v>0</v>
      </c>
      <c r="BF386" s="140">
        <f t="shared" si="55"/>
        <v>0</v>
      </c>
      <c r="BG386" s="140">
        <f t="shared" si="56"/>
        <v>0</v>
      </c>
      <c r="BH386" s="140">
        <f t="shared" si="57"/>
        <v>0</v>
      </c>
      <c r="BI386" s="140">
        <f t="shared" si="58"/>
        <v>0</v>
      </c>
      <c r="BJ386" s="15" t="s">
        <v>21</v>
      </c>
      <c r="BK386" s="140">
        <f t="shared" si="59"/>
        <v>0</v>
      </c>
      <c r="BL386" s="15" t="s">
        <v>215</v>
      </c>
      <c r="BM386" s="139" t="s">
        <v>923</v>
      </c>
    </row>
    <row r="387" spans="2:65" s="1" customFormat="1" ht="13.9" customHeight="1">
      <c r="B387" s="126"/>
      <c r="C387" s="141" t="s">
        <v>924</v>
      </c>
      <c r="D387" s="141" t="s">
        <v>176</v>
      </c>
      <c r="E387" s="142" t="s">
        <v>925</v>
      </c>
      <c r="F387" s="143" t="s">
        <v>926</v>
      </c>
      <c r="G387" s="144" t="s">
        <v>187</v>
      </c>
      <c r="H387" s="145">
        <v>1</v>
      </c>
      <c r="I387" s="146"/>
      <c r="J387" s="147">
        <f t="shared" si="50"/>
        <v>0</v>
      </c>
      <c r="K387" s="148"/>
      <c r="L387" s="149"/>
      <c r="M387" s="150" t="s">
        <v>1</v>
      </c>
      <c r="N387" s="151" t="s">
        <v>43</v>
      </c>
      <c r="P387" s="137">
        <f t="shared" si="51"/>
        <v>0</v>
      </c>
      <c r="Q387" s="137">
        <v>9.7999999999999997E-4</v>
      </c>
      <c r="R387" s="137">
        <f t="shared" si="52"/>
        <v>9.7999999999999997E-4</v>
      </c>
      <c r="S387" s="137">
        <v>0</v>
      </c>
      <c r="T387" s="138">
        <f t="shared" si="53"/>
        <v>0</v>
      </c>
      <c r="AR387" s="139" t="s">
        <v>293</v>
      </c>
      <c r="AT387" s="139" t="s">
        <v>176</v>
      </c>
      <c r="AU387" s="139" t="s">
        <v>84</v>
      </c>
      <c r="AY387" s="15" t="s">
        <v>145</v>
      </c>
      <c r="BE387" s="140">
        <f t="shared" si="54"/>
        <v>0</v>
      </c>
      <c r="BF387" s="140">
        <f t="shared" si="55"/>
        <v>0</v>
      </c>
      <c r="BG387" s="140">
        <f t="shared" si="56"/>
        <v>0</v>
      </c>
      <c r="BH387" s="140">
        <f t="shared" si="57"/>
        <v>0</v>
      </c>
      <c r="BI387" s="140">
        <f t="shared" si="58"/>
        <v>0</v>
      </c>
      <c r="BJ387" s="15" t="s">
        <v>21</v>
      </c>
      <c r="BK387" s="140">
        <f t="shared" si="59"/>
        <v>0</v>
      </c>
      <c r="BL387" s="15" t="s">
        <v>215</v>
      </c>
      <c r="BM387" s="139" t="s">
        <v>927</v>
      </c>
    </row>
    <row r="388" spans="2:65" s="1" customFormat="1" ht="13.9" customHeight="1">
      <c r="B388" s="126"/>
      <c r="C388" s="127" t="s">
        <v>928</v>
      </c>
      <c r="D388" s="127" t="s">
        <v>147</v>
      </c>
      <c r="E388" s="128" t="s">
        <v>929</v>
      </c>
      <c r="F388" s="129" t="s">
        <v>930</v>
      </c>
      <c r="G388" s="130" t="s">
        <v>187</v>
      </c>
      <c r="H388" s="131">
        <v>31</v>
      </c>
      <c r="I388" s="132"/>
      <c r="J388" s="133">
        <f t="shared" si="50"/>
        <v>0</v>
      </c>
      <c r="K388" s="134"/>
      <c r="L388" s="30"/>
      <c r="M388" s="135" t="s">
        <v>1</v>
      </c>
      <c r="N388" s="136" t="s">
        <v>43</v>
      </c>
      <c r="P388" s="137">
        <f t="shared" si="51"/>
        <v>0</v>
      </c>
      <c r="Q388" s="137">
        <v>0</v>
      </c>
      <c r="R388" s="137">
        <f t="shared" si="52"/>
        <v>0</v>
      </c>
      <c r="S388" s="137">
        <v>8.4999999999999995E-4</v>
      </c>
      <c r="T388" s="138">
        <f t="shared" si="53"/>
        <v>2.6349999999999998E-2</v>
      </c>
      <c r="AR388" s="139" t="s">
        <v>215</v>
      </c>
      <c r="AT388" s="139" t="s">
        <v>147</v>
      </c>
      <c r="AU388" s="139" t="s">
        <v>84</v>
      </c>
      <c r="AY388" s="15" t="s">
        <v>145</v>
      </c>
      <c r="BE388" s="140">
        <f t="shared" si="54"/>
        <v>0</v>
      </c>
      <c r="BF388" s="140">
        <f t="shared" si="55"/>
        <v>0</v>
      </c>
      <c r="BG388" s="140">
        <f t="shared" si="56"/>
        <v>0</v>
      </c>
      <c r="BH388" s="140">
        <f t="shared" si="57"/>
        <v>0</v>
      </c>
      <c r="BI388" s="140">
        <f t="shared" si="58"/>
        <v>0</v>
      </c>
      <c r="BJ388" s="15" t="s">
        <v>21</v>
      </c>
      <c r="BK388" s="140">
        <f t="shared" si="59"/>
        <v>0</v>
      </c>
      <c r="BL388" s="15" t="s">
        <v>215</v>
      </c>
      <c r="BM388" s="139" t="s">
        <v>931</v>
      </c>
    </row>
    <row r="389" spans="2:65" s="1" customFormat="1" ht="13.9" customHeight="1">
      <c r="B389" s="126"/>
      <c r="C389" s="127" t="s">
        <v>932</v>
      </c>
      <c r="D389" s="127" t="s">
        <v>147</v>
      </c>
      <c r="E389" s="128" t="s">
        <v>933</v>
      </c>
      <c r="F389" s="129" t="s">
        <v>934</v>
      </c>
      <c r="G389" s="130" t="s">
        <v>187</v>
      </c>
      <c r="H389" s="131">
        <v>28</v>
      </c>
      <c r="I389" s="132"/>
      <c r="J389" s="133">
        <f t="shared" si="50"/>
        <v>0</v>
      </c>
      <c r="K389" s="134"/>
      <c r="L389" s="30"/>
      <c r="M389" s="135" t="s">
        <v>1</v>
      </c>
      <c r="N389" s="136" t="s">
        <v>43</v>
      </c>
      <c r="P389" s="137">
        <f t="shared" si="51"/>
        <v>0</v>
      </c>
      <c r="Q389" s="137">
        <v>4.2000000000000002E-4</v>
      </c>
      <c r="R389" s="137">
        <f t="shared" si="52"/>
        <v>1.176E-2</v>
      </c>
      <c r="S389" s="137">
        <v>0</v>
      </c>
      <c r="T389" s="138">
        <f t="shared" si="53"/>
        <v>0</v>
      </c>
      <c r="AR389" s="139" t="s">
        <v>215</v>
      </c>
      <c r="AT389" s="139" t="s">
        <v>147</v>
      </c>
      <c r="AU389" s="139" t="s">
        <v>84</v>
      </c>
      <c r="AY389" s="15" t="s">
        <v>145</v>
      </c>
      <c r="BE389" s="140">
        <f t="shared" si="54"/>
        <v>0</v>
      </c>
      <c r="BF389" s="140">
        <f t="shared" si="55"/>
        <v>0</v>
      </c>
      <c r="BG389" s="140">
        <f t="shared" si="56"/>
        <v>0</v>
      </c>
      <c r="BH389" s="140">
        <f t="shared" si="57"/>
        <v>0</v>
      </c>
      <c r="BI389" s="140">
        <f t="shared" si="58"/>
        <v>0</v>
      </c>
      <c r="BJ389" s="15" t="s">
        <v>21</v>
      </c>
      <c r="BK389" s="140">
        <f t="shared" si="59"/>
        <v>0</v>
      </c>
      <c r="BL389" s="15" t="s">
        <v>215</v>
      </c>
      <c r="BM389" s="139" t="s">
        <v>935</v>
      </c>
    </row>
    <row r="390" spans="2:65" s="1" customFormat="1" ht="13.9" customHeight="1">
      <c r="B390" s="126"/>
      <c r="C390" s="127" t="s">
        <v>936</v>
      </c>
      <c r="D390" s="127" t="s">
        <v>147</v>
      </c>
      <c r="E390" s="128" t="s">
        <v>937</v>
      </c>
      <c r="F390" s="129" t="s">
        <v>938</v>
      </c>
      <c r="G390" s="130" t="s">
        <v>187</v>
      </c>
      <c r="H390" s="131">
        <v>7</v>
      </c>
      <c r="I390" s="132"/>
      <c r="J390" s="133">
        <f t="shared" si="50"/>
        <v>0</v>
      </c>
      <c r="K390" s="134"/>
      <c r="L390" s="30"/>
      <c r="M390" s="135" t="s">
        <v>1</v>
      </c>
      <c r="N390" s="136" t="s">
        <v>43</v>
      </c>
      <c r="P390" s="137">
        <f t="shared" si="51"/>
        <v>0</v>
      </c>
      <c r="Q390" s="137">
        <v>6.6E-4</v>
      </c>
      <c r="R390" s="137">
        <f t="shared" si="52"/>
        <v>4.62E-3</v>
      </c>
      <c r="S390" s="137">
        <v>0</v>
      </c>
      <c r="T390" s="138">
        <f t="shared" si="53"/>
        <v>0</v>
      </c>
      <c r="AR390" s="139" t="s">
        <v>215</v>
      </c>
      <c r="AT390" s="139" t="s">
        <v>147</v>
      </c>
      <c r="AU390" s="139" t="s">
        <v>84</v>
      </c>
      <c r="AY390" s="15" t="s">
        <v>145</v>
      </c>
      <c r="BE390" s="140">
        <f t="shared" si="54"/>
        <v>0</v>
      </c>
      <c r="BF390" s="140">
        <f t="shared" si="55"/>
        <v>0</v>
      </c>
      <c r="BG390" s="140">
        <f t="shared" si="56"/>
        <v>0</v>
      </c>
      <c r="BH390" s="140">
        <f t="shared" si="57"/>
        <v>0</v>
      </c>
      <c r="BI390" s="140">
        <f t="shared" si="58"/>
        <v>0</v>
      </c>
      <c r="BJ390" s="15" t="s">
        <v>21</v>
      </c>
      <c r="BK390" s="140">
        <f t="shared" si="59"/>
        <v>0</v>
      </c>
      <c r="BL390" s="15" t="s">
        <v>215</v>
      </c>
      <c r="BM390" s="139" t="s">
        <v>939</v>
      </c>
    </row>
    <row r="391" spans="2:65" s="1" customFormat="1" ht="22.9" customHeight="1">
      <c r="B391" s="126"/>
      <c r="C391" s="127" t="s">
        <v>940</v>
      </c>
      <c r="D391" s="127" t="s">
        <v>147</v>
      </c>
      <c r="E391" s="128" t="s">
        <v>941</v>
      </c>
      <c r="F391" s="129" t="s">
        <v>942</v>
      </c>
      <c r="G391" s="130" t="s">
        <v>187</v>
      </c>
      <c r="H391" s="131">
        <v>1</v>
      </c>
      <c r="I391" s="132"/>
      <c r="J391" s="133">
        <f t="shared" si="50"/>
        <v>0</v>
      </c>
      <c r="K391" s="134"/>
      <c r="L391" s="30"/>
      <c r="M391" s="135" t="s">
        <v>1</v>
      </c>
      <c r="N391" s="136" t="s">
        <v>43</v>
      </c>
      <c r="P391" s="137">
        <f t="shared" si="51"/>
        <v>0</v>
      </c>
      <c r="Q391" s="137">
        <v>4.6999999999999999E-4</v>
      </c>
      <c r="R391" s="137">
        <f t="shared" si="52"/>
        <v>4.6999999999999999E-4</v>
      </c>
      <c r="S391" s="137">
        <v>0</v>
      </c>
      <c r="T391" s="138">
        <f t="shared" si="53"/>
        <v>0</v>
      </c>
      <c r="AR391" s="139" t="s">
        <v>215</v>
      </c>
      <c r="AT391" s="139" t="s">
        <v>147</v>
      </c>
      <c r="AU391" s="139" t="s">
        <v>84</v>
      </c>
      <c r="AY391" s="15" t="s">
        <v>145</v>
      </c>
      <c r="BE391" s="140">
        <f t="shared" si="54"/>
        <v>0</v>
      </c>
      <c r="BF391" s="140">
        <f t="shared" si="55"/>
        <v>0</v>
      </c>
      <c r="BG391" s="140">
        <f t="shared" si="56"/>
        <v>0</v>
      </c>
      <c r="BH391" s="140">
        <f t="shared" si="57"/>
        <v>0</v>
      </c>
      <c r="BI391" s="140">
        <f t="shared" si="58"/>
        <v>0</v>
      </c>
      <c r="BJ391" s="15" t="s">
        <v>21</v>
      </c>
      <c r="BK391" s="140">
        <f t="shared" si="59"/>
        <v>0</v>
      </c>
      <c r="BL391" s="15" t="s">
        <v>215</v>
      </c>
      <c r="BM391" s="139" t="s">
        <v>943</v>
      </c>
    </row>
    <row r="392" spans="2:65" s="1" customFormat="1" ht="13.9" customHeight="1">
      <c r="B392" s="126"/>
      <c r="C392" s="127" t="s">
        <v>944</v>
      </c>
      <c r="D392" s="127" t="s">
        <v>147</v>
      </c>
      <c r="E392" s="128" t="s">
        <v>945</v>
      </c>
      <c r="F392" s="129" t="s">
        <v>946</v>
      </c>
      <c r="G392" s="130" t="s">
        <v>187</v>
      </c>
      <c r="H392" s="131">
        <v>5</v>
      </c>
      <c r="I392" s="132"/>
      <c r="J392" s="133">
        <f t="shared" si="50"/>
        <v>0</v>
      </c>
      <c r="K392" s="134"/>
      <c r="L392" s="30"/>
      <c r="M392" s="135" t="s">
        <v>1</v>
      </c>
      <c r="N392" s="136" t="s">
        <v>43</v>
      </c>
      <c r="P392" s="137">
        <f t="shared" si="51"/>
        <v>0</v>
      </c>
      <c r="Q392" s="137">
        <v>2.7999999999999998E-4</v>
      </c>
      <c r="R392" s="137">
        <f t="shared" si="52"/>
        <v>1.3999999999999998E-3</v>
      </c>
      <c r="S392" s="137">
        <v>0</v>
      </c>
      <c r="T392" s="138">
        <f t="shared" si="53"/>
        <v>0</v>
      </c>
      <c r="AR392" s="139" t="s">
        <v>215</v>
      </c>
      <c r="AT392" s="139" t="s">
        <v>147</v>
      </c>
      <c r="AU392" s="139" t="s">
        <v>84</v>
      </c>
      <c r="AY392" s="15" t="s">
        <v>145</v>
      </c>
      <c r="BE392" s="140">
        <f t="shared" si="54"/>
        <v>0</v>
      </c>
      <c r="BF392" s="140">
        <f t="shared" si="55"/>
        <v>0</v>
      </c>
      <c r="BG392" s="140">
        <f t="shared" si="56"/>
        <v>0</v>
      </c>
      <c r="BH392" s="140">
        <f t="shared" si="57"/>
        <v>0</v>
      </c>
      <c r="BI392" s="140">
        <f t="shared" si="58"/>
        <v>0</v>
      </c>
      <c r="BJ392" s="15" t="s">
        <v>21</v>
      </c>
      <c r="BK392" s="140">
        <f t="shared" si="59"/>
        <v>0</v>
      </c>
      <c r="BL392" s="15" t="s">
        <v>215</v>
      </c>
      <c r="BM392" s="139" t="s">
        <v>947</v>
      </c>
    </row>
    <row r="393" spans="2:65" s="1" customFormat="1" ht="13.9" customHeight="1">
      <c r="B393" s="126"/>
      <c r="C393" s="127" t="s">
        <v>948</v>
      </c>
      <c r="D393" s="127" t="s">
        <v>147</v>
      </c>
      <c r="E393" s="128" t="s">
        <v>949</v>
      </c>
      <c r="F393" s="129" t="s">
        <v>950</v>
      </c>
      <c r="G393" s="130" t="s">
        <v>187</v>
      </c>
      <c r="H393" s="131">
        <v>2</v>
      </c>
      <c r="I393" s="132"/>
      <c r="J393" s="133">
        <f t="shared" si="50"/>
        <v>0</v>
      </c>
      <c r="K393" s="134"/>
      <c r="L393" s="30"/>
      <c r="M393" s="135" t="s">
        <v>1</v>
      </c>
      <c r="N393" s="136" t="s">
        <v>43</v>
      </c>
      <c r="P393" s="137">
        <f t="shared" si="51"/>
        <v>0</v>
      </c>
      <c r="Q393" s="137">
        <v>1.6000000000000001E-4</v>
      </c>
      <c r="R393" s="137">
        <f t="shared" si="52"/>
        <v>3.2000000000000003E-4</v>
      </c>
      <c r="S393" s="137">
        <v>0</v>
      </c>
      <c r="T393" s="138">
        <f t="shared" si="53"/>
        <v>0</v>
      </c>
      <c r="AR393" s="139" t="s">
        <v>215</v>
      </c>
      <c r="AT393" s="139" t="s">
        <v>147</v>
      </c>
      <c r="AU393" s="139" t="s">
        <v>84</v>
      </c>
      <c r="AY393" s="15" t="s">
        <v>145</v>
      </c>
      <c r="BE393" s="140">
        <f t="shared" si="54"/>
        <v>0</v>
      </c>
      <c r="BF393" s="140">
        <f t="shared" si="55"/>
        <v>0</v>
      </c>
      <c r="BG393" s="140">
        <f t="shared" si="56"/>
        <v>0</v>
      </c>
      <c r="BH393" s="140">
        <f t="shared" si="57"/>
        <v>0</v>
      </c>
      <c r="BI393" s="140">
        <f t="shared" si="58"/>
        <v>0</v>
      </c>
      <c r="BJ393" s="15" t="s">
        <v>21</v>
      </c>
      <c r="BK393" s="140">
        <f t="shared" si="59"/>
        <v>0</v>
      </c>
      <c r="BL393" s="15" t="s">
        <v>215</v>
      </c>
      <c r="BM393" s="139" t="s">
        <v>951</v>
      </c>
    </row>
    <row r="394" spans="2:65" s="1" customFormat="1" ht="13.9" customHeight="1">
      <c r="B394" s="126"/>
      <c r="C394" s="141" t="s">
        <v>952</v>
      </c>
      <c r="D394" s="141" t="s">
        <v>176</v>
      </c>
      <c r="E394" s="142" t="s">
        <v>953</v>
      </c>
      <c r="F394" s="143" t="s">
        <v>954</v>
      </c>
      <c r="G394" s="144" t="s">
        <v>187</v>
      </c>
      <c r="H394" s="145">
        <v>2</v>
      </c>
      <c r="I394" s="146"/>
      <c r="J394" s="147">
        <f t="shared" si="50"/>
        <v>0</v>
      </c>
      <c r="K394" s="148"/>
      <c r="L394" s="149"/>
      <c r="M394" s="150" t="s">
        <v>1</v>
      </c>
      <c r="N394" s="151" t="s">
        <v>43</v>
      </c>
      <c r="P394" s="137">
        <f t="shared" si="51"/>
        <v>0</v>
      </c>
      <c r="Q394" s="137">
        <v>1.06E-3</v>
      </c>
      <c r="R394" s="137">
        <f t="shared" si="52"/>
        <v>2.1199999999999999E-3</v>
      </c>
      <c r="S394" s="137">
        <v>0</v>
      </c>
      <c r="T394" s="138">
        <f t="shared" si="53"/>
        <v>0</v>
      </c>
      <c r="AR394" s="139" t="s">
        <v>293</v>
      </c>
      <c r="AT394" s="139" t="s">
        <v>176</v>
      </c>
      <c r="AU394" s="139" t="s">
        <v>84</v>
      </c>
      <c r="AY394" s="15" t="s">
        <v>145</v>
      </c>
      <c r="BE394" s="140">
        <f t="shared" si="54"/>
        <v>0</v>
      </c>
      <c r="BF394" s="140">
        <f t="shared" si="55"/>
        <v>0</v>
      </c>
      <c r="BG394" s="140">
        <f t="shared" si="56"/>
        <v>0</v>
      </c>
      <c r="BH394" s="140">
        <f t="shared" si="57"/>
        <v>0</v>
      </c>
      <c r="BI394" s="140">
        <f t="shared" si="58"/>
        <v>0</v>
      </c>
      <c r="BJ394" s="15" t="s">
        <v>21</v>
      </c>
      <c r="BK394" s="140">
        <f t="shared" si="59"/>
        <v>0</v>
      </c>
      <c r="BL394" s="15" t="s">
        <v>215</v>
      </c>
      <c r="BM394" s="139" t="s">
        <v>955</v>
      </c>
    </row>
    <row r="395" spans="2:65" s="1" customFormat="1" ht="13.9" customHeight="1">
      <c r="B395" s="126"/>
      <c r="C395" s="127" t="s">
        <v>956</v>
      </c>
      <c r="D395" s="127" t="s">
        <v>147</v>
      </c>
      <c r="E395" s="128" t="s">
        <v>957</v>
      </c>
      <c r="F395" s="129" t="s">
        <v>958</v>
      </c>
      <c r="G395" s="130" t="s">
        <v>187</v>
      </c>
      <c r="H395" s="131">
        <v>4</v>
      </c>
      <c r="I395" s="132"/>
      <c r="J395" s="133">
        <f t="shared" si="50"/>
        <v>0</v>
      </c>
      <c r="K395" s="134"/>
      <c r="L395" s="30"/>
      <c r="M395" s="135" t="s">
        <v>1</v>
      </c>
      <c r="N395" s="136" t="s">
        <v>43</v>
      </c>
      <c r="P395" s="137">
        <f t="shared" si="51"/>
        <v>0</v>
      </c>
      <c r="Q395" s="137">
        <v>0</v>
      </c>
      <c r="R395" s="137">
        <f t="shared" si="52"/>
        <v>0</v>
      </c>
      <c r="S395" s="137">
        <v>5.0000000000000001E-3</v>
      </c>
      <c r="T395" s="138">
        <f t="shared" si="53"/>
        <v>0.02</v>
      </c>
      <c r="AR395" s="139" t="s">
        <v>215</v>
      </c>
      <c r="AT395" s="139" t="s">
        <v>147</v>
      </c>
      <c r="AU395" s="139" t="s">
        <v>84</v>
      </c>
      <c r="AY395" s="15" t="s">
        <v>145</v>
      </c>
      <c r="BE395" s="140">
        <f t="shared" si="54"/>
        <v>0</v>
      </c>
      <c r="BF395" s="140">
        <f t="shared" si="55"/>
        <v>0</v>
      </c>
      <c r="BG395" s="140">
        <f t="shared" si="56"/>
        <v>0</v>
      </c>
      <c r="BH395" s="140">
        <f t="shared" si="57"/>
        <v>0</v>
      </c>
      <c r="BI395" s="140">
        <f t="shared" si="58"/>
        <v>0</v>
      </c>
      <c r="BJ395" s="15" t="s">
        <v>21</v>
      </c>
      <c r="BK395" s="140">
        <f t="shared" si="59"/>
        <v>0</v>
      </c>
      <c r="BL395" s="15" t="s">
        <v>215</v>
      </c>
      <c r="BM395" s="139" t="s">
        <v>959</v>
      </c>
    </row>
    <row r="396" spans="2:65" s="1" customFormat="1" ht="22.9" customHeight="1">
      <c r="B396" s="126"/>
      <c r="C396" s="127" t="s">
        <v>960</v>
      </c>
      <c r="D396" s="127" t="s">
        <v>147</v>
      </c>
      <c r="E396" s="128" t="s">
        <v>961</v>
      </c>
      <c r="F396" s="129" t="s">
        <v>962</v>
      </c>
      <c r="G396" s="130" t="s">
        <v>179</v>
      </c>
      <c r="H396" s="131">
        <v>1.391</v>
      </c>
      <c r="I396" s="132"/>
      <c r="J396" s="133">
        <f t="shared" si="50"/>
        <v>0</v>
      </c>
      <c r="K396" s="134"/>
      <c r="L396" s="30"/>
      <c r="M396" s="135" t="s">
        <v>1</v>
      </c>
      <c r="N396" s="136" t="s">
        <v>43</v>
      </c>
      <c r="P396" s="137">
        <f t="shared" si="51"/>
        <v>0</v>
      </c>
      <c r="Q396" s="137">
        <v>0</v>
      </c>
      <c r="R396" s="137">
        <f t="shared" si="52"/>
        <v>0</v>
      </c>
      <c r="S396" s="137">
        <v>0</v>
      </c>
      <c r="T396" s="138">
        <f t="shared" si="53"/>
        <v>0</v>
      </c>
      <c r="AR396" s="139" t="s">
        <v>215</v>
      </c>
      <c r="AT396" s="139" t="s">
        <v>147</v>
      </c>
      <c r="AU396" s="139" t="s">
        <v>84</v>
      </c>
      <c r="AY396" s="15" t="s">
        <v>145</v>
      </c>
      <c r="BE396" s="140">
        <f t="shared" si="54"/>
        <v>0</v>
      </c>
      <c r="BF396" s="140">
        <f t="shared" si="55"/>
        <v>0</v>
      </c>
      <c r="BG396" s="140">
        <f t="shared" si="56"/>
        <v>0</v>
      </c>
      <c r="BH396" s="140">
        <f t="shared" si="57"/>
        <v>0</v>
      </c>
      <c r="BI396" s="140">
        <f t="shared" si="58"/>
        <v>0</v>
      </c>
      <c r="BJ396" s="15" t="s">
        <v>21</v>
      </c>
      <c r="BK396" s="140">
        <f t="shared" si="59"/>
        <v>0</v>
      </c>
      <c r="BL396" s="15" t="s">
        <v>215</v>
      </c>
      <c r="BM396" s="139" t="s">
        <v>963</v>
      </c>
    </row>
    <row r="397" spans="2:65" s="1" customFormat="1" ht="22.9" customHeight="1">
      <c r="B397" s="126"/>
      <c r="C397" s="127" t="s">
        <v>964</v>
      </c>
      <c r="D397" s="127" t="s">
        <v>147</v>
      </c>
      <c r="E397" s="128" t="s">
        <v>965</v>
      </c>
      <c r="F397" s="129" t="s">
        <v>966</v>
      </c>
      <c r="G397" s="130" t="s">
        <v>179</v>
      </c>
      <c r="H397" s="131">
        <v>1.391</v>
      </c>
      <c r="I397" s="132"/>
      <c r="J397" s="133">
        <f t="shared" si="50"/>
        <v>0</v>
      </c>
      <c r="K397" s="134"/>
      <c r="L397" s="30"/>
      <c r="M397" s="135" t="s">
        <v>1</v>
      </c>
      <c r="N397" s="136" t="s">
        <v>43</v>
      </c>
      <c r="P397" s="137">
        <f t="shared" si="51"/>
        <v>0</v>
      </c>
      <c r="Q397" s="137">
        <v>0</v>
      </c>
      <c r="R397" s="137">
        <f t="shared" si="52"/>
        <v>0</v>
      </c>
      <c r="S397" s="137">
        <v>0</v>
      </c>
      <c r="T397" s="138">
        <f t="shared" si="53"/>
        <v>0</v>
      </c>
      <c r="AR397" s="139" t="s">
        <v>215</v>
      </c>
      <c r="AT397" s="139" t="s">
        <v>147</v>
      </c>
      <c r="AU397" s="139" t="s">
        <v>84</v>
      </c>
      <c r="AY397" s="15" t="s">
        <v>145</v>
      </c>
      <c r="BE397" s="140">
        <f t="shared" si="54"/>
        <v>0</v>
      </c>
      <c r="BF397" s="140">
        <f t="shared" si="55"/>
        <v>0</v>
      </c>
      <c r="BG397" s="140">
        <f t="shared" si="56"/>
        <v>0</v>
      </c>
      <c r="BH397" s="140">
        <f t="shared" si="57"/>
        <v>0</v>
      </c>
      <c r="BI397" s="140">
        <f t="shared" si="58"/>
        <v>0</v>
      </c>
      <c r="BJ397" s="15" t="s">
        <v>21</v>
      </c>
      <c r="BK397" s="140">
        <f t="shared" si="59"/>
        <v>0</v>
      </c>
      <c r="BL397" s="15" t="s">
        <v>215</v>
      </c>
      <c r="BM397" s="139" t="s">
        <v>967</v>
      </c>
    </row>
    <row r="398" spans="2:65" s="11" customFormat="1" ht="22.75" customHeight="1">
      <c r="B398" s="114"/>
      <c r="D398" s="115" t="s">
        <v>77</v>
      </c>
      <c r="E398" s="124" t="s">
        <v>968</v>
      </c>
      <c r="F398" s="124" t="s">
        <v>969</v>
      </c>
      <c r="I398" s="117"/>
      <c r="J398" s="125">
        <f>BK398</f>
        <v>0</v>
      </c>
      <c r="L398" s="114"/>
      <c r="M398" s="119"/>
      <c r="P398" s="120">
        <f>SUM(P399:P402)</f>
        <v>0</v>
      </c>
      <c r="R398" s="120">
        <f>SUM(R399:R402)</f>
        <v>0.52559999999999996</v>
      </c>
      <c r="T398" s="121">
        <f>SUM(T399:T402)</f>
        <v>0</v>
      </c>
      <c r="AR398" s="115" t="s">
        <v>84</v>
      </c>
      <c r="AT398" s="122" t="s">
        <v>77</v>
      </c>
      <c r="AU398" s="122" t="s">
        <v>21</v>
      </c>
      <c r="AY398" s="115" t="s">
        <v>145</v>
      </c>
      <c r="BK398" s="123">
        <f>SUM(BK399:BK402)</f>
        <v>0</v>
      </c>
    </row>
    <row r="399" spans="2:65" s="1" customFormat="1" ht="22.9" customHeight="1">
      <c r="B399" s="126"/>
      <c r="C399" s="127" t="s">
        <v>970</v>
      </c>
      <c r="D399" s="127" t="s">
        <v>147</v>
      </c>
      <c r="E399" s="128" t="s">
        <v>971</v>
      </c>
      <c r="F399" s="129" t="s">
        <v>972</v>
      </c>
      <c r="G399" s="130" t="s">
        <v>187</v>
      </c>
      <c r="H399" s="131">
        <v>5</v>
      </c>
      <c r="I399" s="132"/>
      <c r="J399" s="133">
        <f>ROUND(I399*H399,2)</f>
        <v>0</v>
      </c>
      <c r="K399" s="134"/>
      <c r="L399" s="30"/>
      <c r="M399" s="135" t="s">
        <v>1</v>
      </c>
      <c r="N399" s="136" t="s">
        <v>43</v>
      </c>
      <c r="P399" s="137">
        <f>O399*H399</f>
        <v>0</v>
      </c>
      <c r="Q399" s="137">
        <v>1.5599999999999999E-2</v>
      </c>
      <c r="R399" s="137">
        <f>Q399*H399</f>
        <v>7.8E-2</v>
      </c>
      <c r="S399" s="137">
        <v>0</v>
      </c>
      <c r="T399" s="138">
        <f>S399*H399</f>
        <v>0</v>
      </c>
      <c r="AR399" s="139" t="s">
        <v>215</v>
      </c>
      <c r="AT399" s="139" t="s">
        <v>147</v>
      </c>
      <c r="AU399" s="139" t="s">
        <v>84</v>
      </c>
      <c r="AY399" s="15" t="s">
        <v>145</v>
      </c>
      <c r="BE399" s="140">
        <f>IF(N399="základní",J399,0)</f>
        <v>0</v>
      </c>
      <c r="BF399" s="140">
        <f>IF(N399="snížená",J399,0)</f>
        <v>0</v>
      </c>
      <c r="BG399" s="140">
        <f>IF(N399="zákl. přenesená",J399,0)</f>
        <v>0</v>
      </c>
      <c r="BH399" s="140">
        <f>IF(N399="sníž. přenesená",J399,0)</f>
        <v>0</v>
      </c>
      <c r="BI399" s="140">
        <f>IF(N399="nulová",J399,0)</f>
        <v>0</v>
      </c>
      <c r="BJ399" s="15" t="s">
        <v>21</v>
      </c>
      <c r="BK399" s="140">
        <f>ROUND(I399*H399,2)</f>
        <v>0</v>
      </c>
      <c r="BL399" s="15" t="s">
        <v>215</v>
      </c>
      <c r="BM399" s="139" t="s">
        <v>973</v>
      </c>
    </row>
    <row r="400" spans="2:65" s="1" customFormat="1" ht="22.9" customHeight="1">
      <c r="B400" s="126"/>
      <c r="C400" s="127" t="s">
        <v>974</v>
      </c>
      <c r="D400" s="127" t="s">
        <v>147</v>
      </c>
      <c r="E400" s="128" t="s">
        <v>975</v>
      </c>
      <c r="F400" s="129" t="s">
        <v>976</v>
      </c>
      <c r="G400" s="130" t="s">
        <v>187</v>
      </c>
      <c r="H400" s="131">
        <v>24</v>
      </c>
      <c r="I400" s="132"/>
      <c r="J400" s="133">
        <f>ROUND(I400*H400,2)</f>
        <v>0</v>
      </c>
      <c r="K400" s="134"/>
      <c r="L400" s="30"/>
      <c r="M400" s="135" t="s">
        <v>1</v>
      </c>
      <c r="N400" s="136" t="s">
        <v>43</v>
      </c>
      <c r="P400" s="137">
        <f>O400*H400</f>
        <v>0</v>
      </c>
      <c r="Q400" s="137">
        <v>1.865E-2</v>
      </c>
      <c r="R400" s="137">
        <f>Q400*H400</f>
        <v>0.4476</v>
      </c>
      <c r="S400" s="137">
        <v>0</v>
      </c>
      <c r="T400" s="138">
        <f>S400*H400</f>
        <v>0</v>
      </c>
      <c r="AR400" s="139" t="s">
        <v>215</v>
      </c>
      <c r="AT400" s="139" t="s">
        <v>147</v>
      </c>
      <c r="AU400" s="139" t="s">
        <v>84</v>
      </c>
      <c r="AY400" s="15" t="s">
        <v>145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5" t="s">
        <v>21</v>
      </c>
      <c r="BK400" s="140">
        <f>ROUND(I400*H400,2)</f>
        <v>0</v>
      </c>
      <c r="BL400" s="15" t="s">
        <v>215</v>
      </c>
      <c r="BM400" s="139" t="s">
        <v>977</v>
      </c>
    </row>
    <row r="401" spans="2:65" s="1" customFormat="1" ht="22.9" customHeight="1">
      <c r="B401" s="126"/>
      <c r="C401" s="127" t="s">
        <v>978</v>
      </c>
      <c r="D401" s="127" t="s">
        <v>147</v>
      </c>
      <c r="E401" s="128" t="s">
        <v>979</v>
      </c>
      <c r="F401" s="129" t="s">
        <v>980</v>
      </c>
      <c r="G401" s="130" t="s">
        <v>179</v>
      </c>
      <c r="H401" s="131">
        <v>0.52600000000000002</v>
      </c>
      <c r="I401" s="132"/>
      <c r="J401" s="133">
        <f>ROUND(I401*H401,2)</f>
        <v>0</v>
      </c>
      <c r="K401" s="134"/>
      <c r="L401" s="30"/>
      <c r="M401" s="135" t="s">
        <v>1</v>
      </c>
      <c r="N401" s="136" t="s">
        <v>43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215</v>
      </c>
      <c r="AT401" s="139" t="s">
        <v>147</v>
      </c>
      <c r="AU401" s="139" t="s">
        <v>84</v>
      </c>
      <c r="AY401" s="15" t="s">
        <v>145</v>
      </c>
      <c r="BE401" s="140">
        <f>IF(N401="základní",J401,0)</f>
        <v>0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5" t="s">
        <v>21</v>
      </c>
      <c r="BK401" s="140">
        <f>ROUND(I401*H401,2)</f>
        <v>0</v>
      </c>
      <c r="BL401" s="15" t="s">
        <v>215</v>
      </c>
      <c r="BM401" s="139" t="s">
        <v>981</v>
      </c>
    </row>
    <row r="402" spans="2:65" s="1" customFormat="1" ht="22.9" customHeight="1">
      <c r="B402" s="126"/>
      <c r="C402" s="127" t="s">
        <v>982</v>
      </c>
      <c r="D402" s="127" t="s">
        <v>147</v>
      </c>
      <c r="E402" s="128" t="s">
        <v>983</v>
      </c>
      <c r="F402" s="129" t="s">
        <v>984</v>
      </c>
      <c r="G402" s="130" t="s">
        <v>179</v>
      </c>
      <c r="H402" s="131">
        <v>0.52600000000000002</v>
      </c>
      <c r="I402" s="132"/>
      <c r="J402" s="133">
        <f>ROUND(I402*H402,2)</f>
        <v>0</v>
      </c>
      <c r="K402" s="134"/>
      <c r="L402" s="30"/>
      <c r="M402" s="135" t="s">
        <v>1</v>
      </c>
      <c r="N402" s="136" t="s">
        <v>43</v>
      </c>
      <c r="P402" s="137">
        <f>O402*H402</f>
        <v>0</v>
      </c>
      <c r="Q402" s="137">
        <v>0</v>
      </c>
      <c r="R402" s="137">
        <f>Q402*H402</f>
        <v>0</v>
      </c>
      <c r="S402" s="137">
        <v>0</v>
      </c>
      <c r="T402" s="138">
        <f>S402*H402</f>
        <v>0</v>
      </c>
      <c r="AR402" s="139" t="s">
        <v>215</v>
      </c>
      <c r="AT402" s="139" t="s">
        <v>147</v>
      </c>
      <c r="AU402" s="139" t="s">
        <v>84</v>
      </c>
      <c r="AY402" s="15" t="s">
        <v>145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5" t="s">
        <v>21</v>
      </c>
      <c r="BK402" s="140">
        <f>ROUND(I402*H402,2)</f>
        <v>0</v>
      </c>
      <c r="BL402" s="15" t="s">
        <v>215</v>
      </c>
      <c r="BM402" s="139" t="s">
        <v>985</v>
      </c>
    </row>
    <row r="403" spans="2:65" s="11" customFormat="1" ht="22.75" customHeight="1">
      <c r="B403" s="114"/>
      <c r="D403" s="115" t="s">
        <v>77</v>
      </c>
      <c r="E403" s="124" t="s">
        <v>986</v>
      </c>
      <c r="F403" s="124" t="s">
        <v>987</v>
      </c>
      <c r="I403" s="117"/>
      <c r="J403" s="125">
        <f>BK403</f>
        <v>0</v>
      </c>
      <c r="L403" s="114"/>
      <c r="M403" s="119"/>
      <c r="P403" s="120">
        <f>SUM(P404:P406)</f>
        <v>0</v>
      </c>
      <c r="R403" s="120">
        <f>SUM(R404:R406)</f>
        <v>1.035E-2</v>
      </c>
      <c r="T403" s="121">
        <f>SUM(T404:T406)</f>
        <v>0</v>
      </c>
      <c r="AR403" s="115" t="s">
        <v>84</v>
      </c>
      <c r="AT403" s="122" t="s">
        <v>77</v>
      </c>
      <c r="AU403" s="122" t="s">
        <v>21</v>
      </c>
      <c r="AY403" s="115" t="s">
        <v>145</v>
      </c>
      <c r="BK403" s="123">
        <f>SUM(BK404:BK406)</f>
        <v>0</v>
      </c>
    </row>
    <row r="404" spans="2:65" s="1" customFormat="1" ht="22.9" customHeight="1">
      <c r="B404" s="126"/>
      <c r="C404" s="127" t="s">
        <v>988</v>
      </c>
      <c r="D404" s="127" t="s">
        <v>147</v>
      </c>
      <c r="E404" s="128" t="s">
        <v>989</v>
      </c>
      <c r="F404" s="129" t="s">
        <v>990</v>
      </c>
      <c r="G404" s="130" t="s">
        <v>187</v>
      </c>
      <c r="H404" s="131">
        <v>3</v>
      </c>
      <c r="I404" s="132"/>
      <c r="J404" s="133">
        <f>ROUND(I404*H404,2)</f>
        <v>0</v>
      </c>
      <c r="K404" s="134"/>
      <c r="L404" s="30"/>
      <c r="M404" s="135" t="s">
        <v>1</v>
      </c>
      <c r="N404" s="136" t="s">
        <v>43</v>
      </c>
      <c r="P404" s="137">
        <f>O404*H404</f>
        <v>0</v>
      </c>
      <c r="Q404" s="137">
        <v>2.5000000000000001E-4</v>
      </c>
      <c r="R404" s="137">
        <f>Q404*H404</f>
        <v>7.5000000000000002E-4</v>
      </c>
      <c r="S404" s="137">
        <v>0</v>
      </c>
      <c r="T404" s="138">
        <f>S404*H404</f>
        <v>0</v>
      </c>
      <c r="AR404" s="139" t="s">
        <v>215</v>
      </c>
      <c r="AT404" s="139" t="s">
        <v>147</v>
      </c>
      <c r="AU404" s="139" t="s">
        <v>84</v>
      </c>
      <c r="AY404" s="15" t="s">
        <v>145</v>
      </c>
      <c r="BE404" s="140">
        <f>IF(N404="základní",J404,0)</f>
        <v>0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5" t="s">
        <v>21</v>
      </c>
      <c r="BK404" s="140">
        <f>ROUND(I404*H404,2)</f>
        <v>0</v>
      </c>
      <c r="BL404" s="15" t="s">
        <v>215</v>
      </c>
      <c r="BM404" s="139" t="s">
        <v>991</v>
      </c>
    </row>
    <row r="405" spans="2:65" s="1" customFormat="1" ht="22.9" customHeight="1">
      <c r="B405" s="126"/>
      <c r="C405" s="127" t="s">
        <v>992</v>
      </c>
      <c r="D405" s="127" t="s">
        <v>147</v>
      </c>
      <c r="E405" s="128" t="s">
        <v>993</v>
      </c>
      <c r="F405" s="129" t="s">
        <v>994</v>
      </c>
      <c r="G405" s="130" t="s">
        <v>187</v>
      </c>
      <c r="H405" s="131">
        <v>13</v>
      </c>
      <c r="I405" s="132"/>
      <c r="J405" s="133">
        <f>ROUND(I405*H405,2)</f>
        <v>0</v>
      </c>
      <c r="K405" s="134"/>
      <c r="L405" s="30"/>
      <c r="M405" s="135" t="s">
        <v>1</v>
      </c>
      <c r="N405" s="136" t="s">
        <v>43</v>
      </c>
      <c r="P405" s="137">
        <f>O405*H405</f>
        <v>0</v>
      </c>
      <c r="Q405" s="137">
        <v>5.9999999999999995E-4</v>
      </c>
      <c r="R405" s="137">
        <f>Q405*H405</f>
        <v>7.7999999999999996E-3</v>
      </c>
      <c r="S405" s="137">
        <v>0</v>
      </c>
      <c r="T405" s="138">
        <f>S405*H405</f>
        <v>0</v>
      </c>
      <c r="AR405" s="139" t="s">
        <v>215</v>
      </c>
      <c r="AT405" s="139" t="s">
        <v>147</v>
      </c>
      <c r="AU405" s="139" t="s">
        <v>84</v>
      </c>
      <c r="AY405" s="15" t="s">
        <v>145</v>
      </c>
      <c r="BE405" s="140">
        <f>IF(N405="základní",J405,0)</f>
        <v>0</v>
      </c>
      <c r="BF405" s="140">
        <f>IF(N405="snížená",J405,0)</f>
        <v>0</v>
      </c>
      <c r="BG405" s="140">
        <f>IF(N405="zákl. přenesená",J405,0)</f>
        <v>0</v>
      </c>
      <c r="BH405" s="140">
        <f>IF(N405="sníž. přenesená",J405,0)</f>
        <v>0</v>
      </c>
      <c r="BI405" s="140">
        <f>IF(N405="nulová",J405,0)</f>
        <v>0</v>
      </c>
      <c r="BJ405" s="15" t="s">
        <v>21</v>
      </c>
      <c r="BK405" s="140">
        <f>ROUND(I405*H405,2)</f>
        <v>0</v>
      </c>
      <c r="BL405" s="15" t="s">
        <v>215</v>
      </c>
      <c r="BM405" s="139" t="s">
        <v>995</v>
      </c>
    </row>
    <row r="406" spans="2:65" s="1" customFormat="1" ht="22.9" customHeight="1">
      <c r="B406" s="126"/>
      <c r="C406" s="127" t="s">
        <v>996</v>
      </c>
      <c r="D406" s="127" t="s">
        <v>147</v>
      </c>
      <c r="E406" s="128" t="s">
        <v>997</v>
      </c>
      <c r="F406" s="129" t="s">
        <v>998</v>
      </c>
      <c r="G406" s="130" t="s">
        <v>187</v>
      </c>
      <c r="H406" s="131">
        <v>3</v>
      </c>
      <c r="I406" s="132"/>
      <c r="J406" s="133">
        <f>ROUND(I406*H406,2)</f>
        <v>0</v>
      </c>
      <c r="K406" s="134"/>
      <c r="L406" s="30"/>
      <c r="M406" s="135" t="s">
        <v>1</v>
      </c>
      <c r="N406" s="136" t="s">
        <v>43</v>
      </c>
      <c r="P406" s="137">
        <f>O406*H406</f>
        <v>0</v>
      </c>
      <c r="Q406" s="137">
        <v>5.9999999999999995E-4</v>
      </c>
      <c r="R406" s="137">
        <f>Q406*H406</f>
        <v>1.8E-3</v>
      </c>
      <c r="S406" s="137">
        <v>0</v>
      </c>
      <c r="T406" s="138">
        <f>S406*H406</f>
        <v>0</v>
      </c>
      <c r="AR406" s="139" t="s">
        <v>215</v>
      </c>
      <c r="AT406" s="139" t="s">
        <v>147</v>
      </c>
      <c r="AU406" s="139" t="s">
        <v>84</v>
      </c>
      <c r="AY406" s="15" t="s">
        <v>145</v>
      </c>
      <c r="BE406" s="140">
        <f>IF(N406="základní",J406,0)</f>
        <v>0</v>
      </c>
      <c r="BF406" s="140">
        <f>IF(N406="snížená",J406,0)</f>
        <v>0</v>
      </c>
      <c r="BG406" s="140">
        <f>IF(N406="zákl. přenesená",J406,0)</f>
        <v>0</v>
      </c>
      <c r="BH406" s="140">
        <f>IF(N406="sníž. přenesená",J406,0)</f>
        <v>0</v>
      </c>
      <c r="BI406" s="140">
        <f>IF(N406="nulová",J406,0)</f>
        <v>0</v>
      </c>
      <c r="BJ406" s="15" t="s">
        <v>21</v>
      </c>
      <c r="BK406" s="140">
        <f>ROUND(I406*H406,2)</f>
        <v>0</v>
      </c>
      <c r="BL406" s="15" t="s">
        <v>215</v>
      </c>
      <c r="BM406" s="139" t="s">
        <v>999</v>
      </c>
    </row>
    <row r="407" spans="2:65" s="11" customFormat="1" ht="22.75" customHeight="1">
      <c r="B407" s="114"/>
      <c r="D407" s="115" t="s">
        <v>77</v>
      </c>
      <c r="E407" s="124" t="s">
        <v>1000</v>
      </c>
      <c r="F407" s="124" t="s">
        <v>1001</v>
      </c>
      <c r="I407" s="117"/>
      <c r="J407" s="125">
        <f>BK407</f>
        <v>0</v>
      </c>
      <c r="L407" s="114"/>
      <c r="M407" s="119"/>
      <c r="P407" s="120">
        <f>SUM(P408:P419)</f>
        <v>0</v>
      </c>
      <c r="R407" s="120">
        <f>SUM(R408:R419)</f>
        <v>0.24122000000000002</v>
      </c>
      <c r="T407" s="121">
        <f>SUM(T408:T419)</f>
        <v>0.28933000000000003</v>
      </c>
      <c r="AR407" s="115" t="s">
        <v>84</v>
      </c>
      <c r="AT407" s="122" t="s">
        <v>77</v>
      </c>
      <c r="AU407" s="122" t="s">
        <v>21</v>
      </c>
      <c r="AY407" s="115" t="s">
        <v>145</v>
      </c>
      <c r="BK407" s="123">
        <f>SUM(BK408:BK419)</f>
        <v>0</v>
      </c>
    </row>
    <row r="408" spans="2:65" s="1" customFormat="1" ht="13.9" customHeight="1">
      <c r="B408" s="126"/>
      <c r="C408" s="127" t="s">
        <v>1002</v>
      </c>
      <c r="D408" s="127" t="s">
        <v>147</v>
      </c>
      <c r="E408" s="128" t="s">
        <v>1003</v>
      </c>
      <c r="F408" s="129" t="s">
        <v>1004</v>
      </c>
      <c r="G408" s="130" t="s">
        <v>306</v>
      </c>
      <c r="H408" s="131">
        <v>110</v>
      </c>
      <c r="I408" s="132"/>
      <c r="J408" s="133">
        <f t="shared" ref="J408:J419" si="60">ROUND(I408*H408,2)</f>
        <v>0</v>
      </c>
      <c r="K408" s="134"/>
      <c r="L408" s="30"/>
      <c r="M408" s="135" t="s">
        <v>1</v>
      </c>
      <c r="N408" s="136" t="s">
        <v>43</v>
      </c>
      <c r="P408" s="137">
        <f t="shared" ref="P408:P419" si="61">O408*H408</f>
        <v>0</v>
      </c>
      <c r="Q408" s="137">
        <v>4.0000000000000003E-5</v>
      </c>
      <c r="R408" s="137">
        <f t="shared" ref="R408:R419" si="62">Q408*H408</f>
        <v>4.4000000000000003E-3</v>
      </c>
      <c r="S408" s="137">
        <v>2.5400000000000002E-3</v>
      </c>
      <c r="T408" s="138">
        <f t="shared" ref="T408:T419" si="63">S408*H408</f>
        <v>0.27940000000000004</v>
      </c>
      <c r="AR408" s="139" t="s">
        <v>215</v>
      </c>
      <c r="AT408" s="139" t="s">
        <v>147</v>
      </c>
      <c r="AU408" s="139" t="s">
        <v>84</v>
      </c>
      <c r="AY408" s="15" t="s">
        <v>145</v>
      </c>
      <c r="BE408" s="140">
        <f t="shared" ref="BE408:BE419" si="64">IF(N408="základní",J408,0)</f>
        <v>0</v>
      </c>
      <c r="BF408" s="140">
        <f t="shared" ref="BF408:BF419" si="65">IF(N408="snížená",J408,0)</f>
        <v>0</v>
      </c>
      <c r="BG408" s="140">
        <f t="shared" ref="BG408:BG419" si="66">IF(N408="zákl. přenesená",J408,0)</f>
        <v>0</v>
      </c>
      <c r="BH408" s="140">
        <f t="shared" ref="BH408:BH419" si="67">IF(N408="sníž. přenesená",J408,0)</f>
        <v>0</v>
      </c>
      <c r="BI408" s="140">
        <f t="shared" ref="BI408:BI419" si="68">IF(N408="nulová",J408,0)</f>
        <v>0</v>
      </c>
      <c r="BJ408" s="15" t="s">
        <v>21</v>
      </c>
      <c r="BK408" s="140">
        <f t="shared" ref="BK408:BK419" si="69">ROUND(I408*H408,2)</f>
        <v>0</v>
      </c>
      <c r="BL408" s="15" t="s">
        <v>215</v>
      </c>
      <c r="BM408" s="139" t="s">
        <v>1005</v>
      </c>
    </row>
    <row r="409" spans="2:65" s="1" customFormat="1" ht="22.9" customHeight="1">
      <c r="B409" s="126"/>
      <c r="C409" s="127" t="s">
        <v>1006</v>
      </c>
      <c r="D409" s="127" t="s">
        <v>147</v>
      </c>
      <c r="E409" s="128" t="s">
        <v>1007</v>
      </c>
      <c r="F409" s="129" t="s">
        <v>1008</v>
      </c>
      <c r="G409" s="130" t="s">
        <v>306</v>
      </c>
      <c r="H409" s="131">
        <v>6</v>
      </c>
      <c r="I409" s="132"/>
      <c r="J409" s="133">
        <f t="shared" si="60"/>
        <v>0</v>
      </c>
      <c r="K409" s="134"/>
      <c r="L409" s="30"/>
      <c r="M409" s="135" t="s">
        <v>1</v>
      </c>
      <c r="N409" s="136" t="s">
        <v>43</v>
      </c>
      <c r="P409" s="137">
        <f t="shared" si="61"/>
        <v>0</v>
      </c>
      <c r="Q409" s="137">
        <v>3.9300000000000003E-3</v>
      </c>
      <c r="R409" s="137">
        <f t="shared" si="62"/>
        <v>2.3580000000000004E-2</v>
      </c>
      <c r="S409" s="137">
        <v>0</v>
      </c>
      <c r="T409" s="138">
        <f t="shared" si="63"/>
        <v>0</v>
      </c>
      <c r="AR409" s="139" t="s">
        <v>215</v>
      </c>
      <c r="AT409" s="139" t="s">
        <v>147</v>
      </c>
      <c r="AU409" s="139" t="s">
        <v>84</v>
      </c>
      <c r="AY409" s="15" t="s">
        <v>145</v>
      </c>
      <c r="BE409" s="140">
        <f t="shared" si="64"/>
        <v>0</v>
      </c>
      <c r="BF409" s="140">
        <f t="shared" si="65"/>
        <v>0</v>
      </c>
      <c r="BG409" s="140">
        <f t="shared" si="66"/>
        <v>0</v>
      </c>
      <c r="BH409" s="140">
        <f t="shared" si="67"/>
        <v>0</v>
      </c>
      <c r="BI409" s="140">
        <f t="shared" si="68"/>
        <v>0</v>
      </c>
      <c r="BJ409" s="15" t="s">
        <v>21</v>
      </c>
      <c r="BK409" s="140">
        <f t="shared" si="69"/>
        <v>0</v>
      </c>
      <c r="BL409" s="15" t="s">
        <v>215</v>
      </c>
      <c r="BM409" s="139" t="s">
        <v>1009</v>
      </c>
    </row>
    <row r="410" spans="2:65" s="1" customFormat="1" ht="13.9" customHeight="1">
      <c r="B410" s="126"/>
      <c r="C410" s="127" t="s">
        <v>1010</v>
      </c>
      <c r="D410" s="127" t="s">
        <v>147</v>
      </c>
      <c r="E410" s="128" t="s">
        <v>1011</v>
      </c>
      <c r="F410" s="129" t="s">
        <v>1012</v>
      </c>
      <c r="G410" s="130" t="s">
        <v>187</v>
      </c>
      <c r="H410" s="131">
        <v>1</v>
      </c>
      <c r="I410" s="132"/>
      <c r="J410" s="133">
        <f t="shared" si="60"/>
        <v>0</v>
      </c>
      <c r="K410" s="134"/>
      <c r="L410" s="30"/>
      <c r="M410" s="135" t="s">
        <v>1</v>
      </c>
      <c r="N410" s="136" t="s">
        <v>43</v>
      </c>
      <c r="P410" s="137">
        <f t="shared" si="61"/>
        <v>0</v>
      </c>
      <c r="Q410" s="137">
        <v>4.0000000000000003E-5</v>
      </c>
      <c r="R410" s="137">
        <f t="shared" si="62"/>
        <v>4.0000000000000003E-5</v>
      </c>
      <c r="S410" s="137">
        <v>7.0499999999999998E-3</v>
      </c>
      <c r="T410" s="138">
        <f t="shared" si="63"/>
        <v>7.0499999999999998E-3</v>
      </c>
      <c r="AR410" s="139" t="s">
        <v>215</v>
      </c>
      <c r="AT410" s="139" t="s">
        <v>147</v>
      </c>
      <c r="AU410" s="139" t="s">
        <v>84</v>
      </c>
      <c r="AY410" s="15" t="s">
        <v>145</v>
      </c>
      <c r="BE410" s="140">
        <f t="shared" si="64"/>
        <v>0</v>
      </c>
      <c r="BF410" s="140">
        <f t="shared" si="65"/>
        <v>0</v>
      </c>
      <c r="BG410" s="140">
        <f t="shared" si="66"/>
        <v>0</v>
      </c>
      <c r="BH410" s="140">
        <f t="shared" si="67"/>
        <v>0</v>
      </c>
      <c r="BI410" s="140">
        <f t="shared" si="68"/>
        <v>0</v>
      </c>
      <c r="BJ410" s="15" t="s">
        <v>21</v>
      </c>
      <c r="BK410" s="140">
        <f t="shared" si="69"/>
        <v>0</v>
      </c>
      <c r="BL410" s="15" t="s">
        <v>215</v>
      </c>
      <c r="BM410" s="139" t="s">
        <v>1013</v>
      </c>
    </row>
    <row r="411" spans="2:65" s="1" customFormat="1" ht="13.9" customHeight="1">
      <c r="B411" s="126"/>
      <c r="C411" s="127" t="s">
        <v>1014</v>
      </c>
      <c r="D411" s="127" t="s">
        <v>147</v>
      </c>
      <c r="E411" s="128" t="s">
        <v>1015</v>
      </c>
      <c r="F411" s="129" t="s">
        <v>1016</v>
      </c>
      <c r="G411" s="130" t="s">
        <v>187</v>
      </c>
      <c r="H411" s="131">
        <v>4</v>
      </c>
      <c r="I411" s="132"/>
      <c r="J411" s="133">
        <f t="shared" si="60"/>
        <v>0</v>
      </c>
      <c r="K411" s="134"/>
      <c r="L411" s="30"/>
      <c r="M411" s="135" t="s">
        <v>1</v>
      </c>
      <c r="N411" s="136" t="s">
        <v>43</v>
      </c>
      <c r="P411" s="137">
        <f t="shared" si="61"/>
        <v>0</v>
      </c>
      <c r="Q411" s="137">
        <v>0</v>
      </c>
      <c r="R411" s="137">
        <f t="shared" si="62"/>
        <v>0</v>
      </c>
      <c r="S411" s="137">
        <v>7.2000000000000005E-4</v>
      </c>
      <c r="T411" s="138">
        <f t="shared" si="63"/>
        <v>2.8800000000000002E-3</v>
      </c>
      <c r="AR411" s="139" t="s">
        <v>215</v>
      </c>
      <c r="AT411" s="139" t="s">
        <v>147</v>
      </c>
      <c r="AU411" s="139" t="s">
        <v>84</v>
      </c>
      <c r="AY411" s="15" t="s">
        <v>145</v>
      </c>
      <c r="BE411" s="140">
        <f t="shared" si="64"/>
        <v>0</v>
      </c>
      <c r="BF411" s="140">
        <f t="shared" si="65"/>
        <v>0</v>
      </c>
      <c r="BG411" s="140">
        <f t="shared" si="66"/>
        <v>0</v>
      </c>
      <c r="BH411" s="140">
        <f t="shared" si="67"/>
        <v>0</v>
      </c>
      <c r="BI411" s="140">
        <f t="shared" si="68"/>
        <v>0</v>
      </c>
      <c r="BJ411" s="15" t="s">
        <v>21</v>
      </c>
      <c r="BK411" s="140">
        <f t="shared" si="69"/>
        <v>0</v>
      </c>
      <c r="BL411" s="15" t="s">
        <v>215</v>
      </c>
      <c r="BM411" s="139" t="s">
        <v>1017</v>
      </c>
    </row>
    <row r="412" spans="2:65" s="1" customFormat="1" ht="22.9" customHeight="1">
      <c r="B412" s="126"/>
      <c r="C412" s="127" t="s">
        <v>1018</v>
      </c>
      <c r="D412" s="127" t="s">
        <v>147</v>
      </c>
      <c r="E412" s="128" t="s">
        <v>1019</v>
      </c>
      <c r="F412" s="129" t="s">
        <v>1020</v>
      </c>
      <c r="G412" s="130" t="s">
        <v>187</v>
      </c>
      <c r="H412" s="131">
        <v>2</v>
      </c>
      <c r="I412" s="132"/>
      <c r="J412" s="133">
        <f t="shared" si="60"/>
        <v>0</v>
      </c>
      <c r="K412" s="134"/>
      <c r="L412" s="30"/>
      <c r="M412" s="135" t="s">
        <v>1</v>
      </c>
      <c r="N412" s="136" t="s">
        <v>43</v>
      </c>
      <c r="P412" s="137">
        <f t="shared" si="61"/>
        <v>0</v>
      </c>
      <c r="Q412" s="137">
        <v>3.8999999999999999E-4</v>
      </c>
      <c r="R412" s="137">
        <f t="shared" si="62"/>
        <v>7.7999999999999999E-4</v>
      </c>
      <c r="S412" s="137">
        <v>0</v>
      </c>
      <c r="T412" s="138">
        <f t="shared" si="63"/>
        <v>0</v>
      </c>
      <c r="AR412" s="139" t="s">
        <v>215</v>
      </c>
      <c r="AT412" s="139" t="s">
        <v>147</v>
      </c>
      <c r="AU412" s="139" t="s">
        <v>84</v>
      </c>
      <c r="AY412" s="15" t="s">
        <v>145</v>
      </c>
      <c r="BE412" s="140">
        <f t="shared" si="64"/>
        <v>0</v>
      </c>
      <c r="BF412" s="140">
        <f t="shared" si="65"/>
        <v>0</v>
      </c>
      <c r="BG412" s="140">
        <f t="shared" si="66"/>
        <v>0</v>
      </c>
      <c r="BH412" s="140">
        <f t="shared" si="67"/>
        <v>0</v>
      </c>
      <c r="BI412" s="140">
        <f t="shared" si="68"/>
        <v>0</v>
      </c>
      <c r="BJ412" s="15" t="s">
        <v>21</v>
      </c>
      <c r="BK412" s="140">
        <f t="shared" si="69"/>
        <v>0</v>
      </c>
      <c r="BL412" s="15" t="s">
        <v>215</v>
      </c>
      <c r="BM412" s="139" t="s">
        <v>1021</v>
      </c>
    </row>
    <row r="413" spans="2:65" s="1" customFormat="1" ht="22.9" customHeight="1">
      <c r="B413" s="126"/>
      <c r="C413" s="127" t="s">
        <v>1022</v>
      </c>
      <c r="D413" s="127" t="s">
        <v>147</v>
      </c>
      <c r="E413" s="128" t="s">
        <v>1023</v>
      </c>
      <c r="F413" s="129" t="s">
        <v>1024</v>
      </c>
      <c r="G413" s="130" t="s">
        <v>306</v>
      </c>
      <c r="H413" s="131">
        <v>23</v>
      </c>
      <c r="I413" s="132"/>
      <c r="J413" s="133">
        <f t="shared" si="60"/>
        <v>0</v>
      </c>
      <c r="K413" s="134"/>
      <c r="L413" s="30"/>
      <c r="M413" s="135" t="s">
        <v>1</v>
      </c>
      <c r="N413" s="136" t="s">
        <v>43</v>
      </c>
      <c r="P413" s="137">
        <f t="shared" si="61"/>
        <v>0</v>
      </c>
      <c r="Q413" s="137">
        <v>5.4000000000000001E-4</v>
      </c>
      <c r="R413" s="137">
        <f t="shared" si="62"/>
        <v>1.242E-2</v>
      </c>
      <c r="S413" s="137">
        <v>0</v>
      </c>
      <c r="T413" s="138">
        <f t="shared" si="63"/>
        <v>0</v>
      </c>
      <c r="AR413" s="139" t="s">
        <v>215</v>
      </c>
      <c r="AT413" s="139" t="s">
        <v>147</v>
      </c>
      <c r="AU413" s="139" t="s">
        <v>84</v>
      </c>
      <c r="AY413" s="15" t="s">
        <v>145</v>
      </c>
      <c r="BE413" s="140">
        <f t="shared" si="64"/>
        <v>0</v>
      </c>
      <c r="BF413" s="140">
        <f t="shared" si="65"/>
        <v>0</v>
      </c>
      <c r="BG413" s="140">
        <f t="shared" si="66"/>
        <v>0</v>
      </c>
      <c r="BH413" s="140">
        <f t="shared" si="67"/>
        <v>0</v>
      </c>
      <c r="BI413" s="140">
        <f t="shared" si="68"/>
        <v>0</v>
      </c>
      <c r="BJ413" s="15" t="s">
        <v>21</v>
      </c>
      <c r="BK413" s="140">
        <f t="shared" si="69"/>
        <v>0</v>
      </c>
      <c r="BL413" s="15" t="s">
        <v>215</v>
      </c>
      <c r="BM413" s="139" t="s">
        <v>1025</v>
      </c>
    </row>
    <row r="414" spans="2:65" s="1" customFormat="1" ht="22.9" customHeight="1">
      <c r="B414" s="126"/>
      <c r="C414" s="127" t="s">
        <v>1026</v>
      </c>
      <c r="D414" s="127" t="s">
        <v>147</v>
      </c>
      <c r="E414" s="128" t="s">
        <v>1027</v>
      </c>
      <c r="F414" s="129" t="s">
        <v>1028</v>
      </c>
      <c r="G414" s="130" t="s">
        <v>306</v>
      </c>
      <c r="H414" s="131">
        <v>118</v>
      </c>
      <c r="I414" s="132"/>
      <c r="J414" s="133">
        <f t="shared" si="60"/>
        <v>0</v>
      </c>
      <c r="K414" s="134"/>
      <c r="L414" s="30"/>
      <c r="M414" s="135" t="s">
        <v>1</v>
      </c>
      <c r="N414" s="136" t="s">
        <v>43</v>
      </c>
      <c r="P414" s="137">
        <f t="shared" si="61"/>
        <v>0</v>
      </c>
      <c r="Q414" s="137">
        <v>1.6199999999999999E-3</v>
      </c>
      <c r="R414" s="137">
        <f t="shared" si="62"/>
        <v>0.19116</v>
      </c>
      <c r="S414" s="137">
        <v>0</v>
      </c>
      <c r="T414" s="138">
        <f t="shared" si="63"/>
        <v>0</v>
      </c>
      <c r="AR414" s="139" t="s">
        <v>215</v>
      </c>
      <c r="AT414" s="139" t="s">
        <v>147</v>
      </c>
      <c r="AU414" s="139" t="s">
        <v>84</v>
      </c>
      <c r="AY414" s="15" t="s">
        <v>145</v>
      </c>
      <c r="BE414" s="140">
        <f t="shared" si="64"/>
        <v>0</v>
      </c>
      <c r="BF414" s="140">
        <f t="shared" si="65"/>
        <v>0</v>
      </c>
      <c r="BG414" s="140">
        <f t="shared" si="66"/>
        <v>0</v>
      </c>
      <c r="BH414" s="140">
        <f t="shared" si="67"/>
        <v>0</v>
      </c>
      <c r="BI414" s="140">
        <f t="shared" si="68"/>
        <v>0</v>
      </c>
      <c r="BJ414" s="15" t="s">
        <v>21</v>
      </c>
      <c r="BK414" s="140">
        <f t="shared" si="69"/>
        <v>0</v>
      </c>
      <c r="BL414" s="15" t="s">
        <v>215</v>
      </c>
      <c r="BM414" s="139" t="s">
        <v>1029</v>
      </c>
    </row>
    <row r="415" spans="2:65" s="1" customFormat="1" ht="22.9" customHeight="1">
      <c r="B415" s="126"/>
      <c r="C415" s="127" t="s">
        <v>1030</v>
      </c>
      <c r="D415" s="127" t="s">
        <v>147</v>
      </c>
      <c r="E415" s="128" t="s">
        <v>1031</v>
      </c>
      <c r="F415" s="129" t="s">
        <v>1032</v>
      </c>
      <c r="G415" s="130" t="s">
        <v>187</v>
      </c>
      <c r="H415" s="131">
        <v>4</v>
      </c>
      <c r="I415" s="132"/>
      <c r="J415" s="133">
        <f t="shared" si="60"/>
        <v>0</v>
      </c>
      <c r="K415" s="134"/>
      <c r="L415" s="30"/>
      <c r="M415" s="135" t="s">
        <v>1</v>
      </c>
      <c r="N415" s="136" t="s">
        <v>43</v>
      </c>
      <c r="P415" s="137">
        <f t="shared" si="61"/>
        <v>0</v>
      </c>
      <c r="Q415" s="137">
        <v>1.0000000000000001E-5</v>
      </c>
      <c r="R415" s="137">
        <f t="shared" si="62"/>
        <v>4.0000000000000003E-5</v>
      </c>
      <c r="S415" s="137">
        <v>0</v>
      </c>
      <c r="T415" s="138">
        <f t="shared" si="63"/>
        <v>0</v>
      </c>
      <c r="AR415" s="139" t="s">
        <v>215</v>
      </c>
      <c r="AT415" s="139" t="s">
        <v>147</v>
      </c>
      <c r="AU415" s="139" t="s">
        <v>84</v>
      </c>
      <c r="AY415" s="15" t="s">
        <v>145</v>
      </c>
      <c r="BE415" s="140">
        <f t="shared" si="64"/>
        <v>0</v>
      </c>
      <c r="BF415" s="140">
        <f t="shared" si="65"/>
        <v>0</v>
      </c>
      <c r="BG415" s="140">
        <f t="shared" si="66"/>
        <v>0</v>
      </c>
      <c r="BH415" s="140">
        <f t="shared" si="67"/>
        <v>0</v>
      </c>
      <c r="BI415" s="140">
        <f t="shared" si="68"/>
        <v>0</v>
      </c>
      <c r="BJ415" s="15" t="s">
        <v>21</v>
      </c>
      <c r="BK415" s="140">
        <f t="shared" si="69"/>
        <v>0</v>
      </c>
      <c r="BL415" s="15" t="s">
        <v>215</v>
      </c>
      <c r="BM415" s="139" t="s">
        <v>1033</v>
      </c>
    </row>
    <row r="416" spans="2:65" s="1" customFormat="1" ht="13.9" customHeight="1">
      <c r="B416" s="126"/>
      <c r="C416" s="127" t="s">
        <v>1034</v>
      </c>
      <c r="D416" s="127" t="s">
        <v>147</v>
      </c>
      <c r="E416" s="128" t="s">
        <v>1035</v>
      </c>
      <c r="F416" s="129" t="s">
        <v>1036</v>
      </c>
      <c r="G416" s="130" t="s">
        <v>306</v>
      </c>
      <c r="H416" s="131">
        <v>141</v>
      </c>
      <c r="I416" s="132"/>
      <c r="J416" s="133">
        <f t="shared" si="60"/>
        <v>0</v>
      </c>
      <c r="K416" s="134"/>
      <c r="L416" s="30"/>
      <c r="M416" s="135" t="s">
        <v>1</v>
      </c>
      <c r="N416" s="136" t="s">
        <v>43</v>
      </c>
      <c r="P416" s="137">
        <f t="shared" si="61"/>
        <v>0</v>
      </c>
      <c r="Q416" s="137">
        <v>0</v>
      </c>
      <c r="R416" s="137">
        <f t="shared" si="62"/>
        <v>0</v>
      </c>
      <c r="S416" s="137">
        <v>0</v>
      </c>
      <c r="T416" s="138">
        <f t="shared" si="63"/>
        <v>0</v>
      </c>
      <c r="AR416" s="139" t="s">
        <v>215</v>
      </c>
      <c r="AT416" s="139" t="s">
        <v>147</v>
      </c>
      <c r="AU416" s="139" t="s">
        <v>84</v>
      </c>
      <c r="AY416" s="15" t="s">
        <v>145</v>
      </c>
      <c r="BE416" s="140">
        <f t="shared" si="64"/>
        <v>0</v>
      </c>
      <c r="BF416" s="140">
        <f t="shared" si="65"/>
        <v>0</v>
      </c>
      <c r="BG416" s="140">
        <f t="shared" si="66"/>
        <v>0</v>
      </c>
      <c r="BH416" s="140">
        <f t="shared" si="67"/>
        <v>0</v>
      </c>
      <c r="BI416" s="140">
        <f t="shared" si="68"/>
        <v>0</v>
      </c>
      <c r="BJ416" s="15" t="s">
        <v>21</v>
      </c>
      <c r="BK416" s="140">
        <f t="shared" si="69"/>
        <v>0</v>
      </c>
      <c r="BL416" s="15" t="s">
        <v>215</v>
      </c>
      <c r="BM416" s="139" t="s">
        <v>1037</v>
      </c>
    </row>
    <row r="417" spans="2:65" s="1" customFormat="1" ht="22.9" customHeight="1">
      <c r="B417" s="126"/>
      <c r="C417" s="127" t="s">
        <v>1038</v>
      </c>
      <c r="D417" s="127" t="s">
        <v>147</v>
      </c>
      <c r="E417" s="128" t="s">
        <v>1039</v>
      </c>
      <c r="F417" s="129" t="s">
        <v>1040</v>
      </c>
      <c r="G417" s="130" t="s">
        <v>306</v>
      </c>
      <c r="H417" s="131">
        <v>55</v>
      </c>
      <c r="I417" s="132"/>
      <c r="J417" s="133">
        <f t="shared" si="60"/>
        <v>0</v>
      </c>
      <c r="K417" s="134"/>
      <c r="L417" s="30"/>
      <c r="M417" s="135" t="s">
        <v>1</v>
      </c>
      <c r="N417" s="136" t="s">
        <v>43</v>
      </c>
      <c r="P417" s="137">
        <f t="shared" si="61"/>
        <v>0</v>
      </c>
      <c r="Q417" s="137">
        <v>1.6000000000000001E-4</v>
      </c>
      <c r="R417" s="137">
        <f t="shared" si="62"/>
        <v>8.8000000000000005E-3</v>
      </c>
      <c r="S417" s="137">
        <v>0</v>
      </c>
      <c r="T417" s="138">
        <f t="shared" si="63"/>
        <v>0</v>
      </c>
      <c r="AR417" s="139" t="s">
        <v>215</v>
      </c>
      <c r="AT417" s="139" t="s">
        <v>147</v>
      </c>
      <c r="AU417" s="139" t="s">
        <v>84</v>
      </c>
      <c r="AY417" s="15" t="s">
        <v>145</v>
      </c>
      <c r="BE417" s="140">
        <f t="shared" si="64"/>
        <v>0</v>
      </c>
      <c r="BF417" s="140">
        <f t="shared" si="65"/>
        <v>0</v>
      </c>
      <c r="BG417" s="140">
        <f t="shared" si="66"/>
        <v>0</v>
      </c>
      <c r="BH417" s="140">
        <f t="shared" si="67"/>
        <v>0</v>
      </c>
      <c r="BI417" s="140">
        <f t="shared" si="68"/>
        <v>0</v>
      </c>
      <c r="BJ417" s="15" t="s">
        <v>21</v>
      </c>
      <c r="BK417" s="140">
        <f t="shared" si="69"/>
        <v>0</v>
      </c>
      <c r="BL417" s="15" t="s">
        <v>215</v>
      </c>
      <c r="BM417" s="139" t="s">
        <v>1041</v>
      </c>
    </row>
    <row r="418" spans="2:65" s="1" customFormat="1" ht="22.9" customHeight="1">
      <c r="B418" s="126"/>
      <c r="C418" s="127" t="s">
        <v>1042</v>
      </c>
      <c r="D418" s="127" t="s">
        <v>147</v>
      </c>
      <c r="E418" s="128" t="s">
        <v>1043</v>
      </c>
      <c r="F418" s="129" t="s">
        <v>1044</v>
      </c>
      <c r="G418" s="130" t="s">
        <v>179</v>
      </c>
      <c r="H418" s="131">
        <v>0.24099999999999999</v>
      </c>
      <c r="I418" s="132"/>
      <c r="J418" s="133">
        <f t="shared" si="60"/>
        <v>0</v>
      </c>
      <c r="K418" s="134"/>
      <c r="L418" s="30"/>
      <c r="M418" s="135" t="s">
        <v>1</v>
      </c>
      <c r="N418" s="136" t="s">
        <v>43</v>
      </c>
      <c r="P418" s="137">
        <f t="shared" si="61"/>
        <v>0</v>
      </c>
      <c r="Q418" s="137">
        <v>0</v>
      </c>
      <c r="R418" s="137">
        <f t="shared" si="62"/>
        <v>0</v>
      </c>
      <c r="S418" s="137">
        <v>0</v>
      </c>
      <c r="T418" s="138">
        <f t="shared" si="63"/>
        <v>0</v>
      </c>
      <c r="AR418" s="139" t="s">
        <v>215</v>
      </c>
      <c r="AT418" s="139" t="s">
        <v>147</v>
      </c>
      <c r="AU418" s="139" t="s">
        <v>84</v>
      </c>
      <c r="AY418" s="15" t="s">
        <v>145</v>
      </c>
      <c r="BE418" s="140">
        <f t="shared" si="64"/>
        <v>0</v>
      </c>
      <c r="BF418" s="140">
        <f t="shared" si="65"/>
        <v>0</v>
      </c>
      <c r="BG418" s="140">
        <f t="shared" si="66"/>
        <v>0</v>
      </c>
      <c r="BH418" s="140">
        <f t="shared" si="67"/>
        <v>0</v>
      </c>
      <c r="BI418" s="140">
        <f t="shared" si="68"/>
        <v>0</v>
      </c>
      <c r="BJ418" s="15" t="s">
        <v>21</v>
      </c>
      <c r="BK418" s="140">
        <f t="shared" si="69"/>
        <v>0</v>
      </c>
      <c r="BL418" s="15" t="s">
        <v>215</v>
      </c>
      <c r="BM418" s="139" t="s">
        <v>1045</v>
      </c>
    </row>
    <row r="419" spans="2:65" s="1" customFormat="1" ht="22.9" customHeight="1">
      <c r="B419" s="126"/>
      <c r="C419" s="127" t="s">
        <v>1046</v>
      </c>
      <c r="D419" s="127" t="s">
        <v>147</v>
      </c>
      <c r="E419" s="128" t="s">
        <v>1047</v>
      </c>
      <c r="F419" s="129" t="s">
        <v>1048</v>
      </c>
      <c r="G419" s="130" t="s">
        <v>179</v>
      </c>
      <c r="H419" s="131">
        <v>0.24099999999999999</v>
      </c>
      <c r="I419" s="132"/>
      <c r="J419" s="133">
        <f t="shared" si="60"/>
        <v>0</v>
      </c>
      <c r="K419" s="134"/>
      <c r="L419" s="30"/>
      <c r="M419" s="135" t="s">
        <v>1</v>
      </c>
      <c r="N419" s="136" t="s">
        <v>43</v>
      </c>
      <c r="P419" s="137">
        <f t="shared" si="61"/>
        <v>0</v>
      </c>
      <c r="Q419" s="137">
        <v>0</v>
      </c>
      <c r="R419" s="137">
        <f t="shared" si="62"/>
        <v>0</v>
      </c>
      <c r="S419" s="137">
        <v>0</v>
      </c>
      <c r="T419" s="138">
        <f t="shared" si="63"/>
        <v>0</v>
      </c>
      <c r="AR419" s="139" t="s">
        <v>215</v>
      </c>
      <c r="AT419" s="139" t="s">
        <v>147</v>
      </c>
      <c r="AU419" s="139" t="s">
        <v>84</v>
      </c>
      <c r="AY419" s="15" t="s">
        <v>145</v>
      </c>
      <c r="BE419" s="140">
        <f t="shared" si="64"/>
        <v>0</v>
      </c>
      <c r="BF419" s="140">
        <f t="shared" si="65"/>
        <v>0</v>
      </c>
      <c r="BG419" s="140">
        <f t="shared" si="66"/>
        <v>0</v>
      </c>
      <c r="BH419" s="140">
        <f t="shared" si="67"/>
        <v>0</v>
      </c>
      <c r="BI419" s="140">
        <f t="shared" si="68"/>
        <v>0</v>
      </c>
      <c r="BJ419" s="15" t="s">
        <v>21</v>
      </c>
      <c r="BK419" s="140">
        <f t="shared" si="69"/>
        <v>0</v>
      </c>
      <c r="BL419" s="15" t="s">
        <v>215</v>
      </c>
      <c r="BM419" s="139" t="s">
        <v>1049</v>
      </c>
    </row>
    <row r="420" spans="2:65" s="11" customFormat="1" ht="22.75" customHeight="1">
      <c r="B420" s="114"/>
      <c r="D420" s="115" t="s">
        <v>77</v>
      </c>
      <c r="E420" s="124" t="s">
        <v>1050</v>
      </c>
      <c r="F420" s="124" t="s">
        <v>1051</v>
      </c>
      <c r="I420" s="117"/>
      <c r="J420" s="125">
        <f>BK420</f>
        <v>0</v>
      </c>
      <c r="L420" s="114"/>
      <c r="M420" s="119"/>
      <c r="P420" s="120">
        <f>SUM(P421:P432)</f>
        <v>0</v>
      </c>
      <c r="R420" s="120">
        <f>SUM(R421:R432)</f>
        <v>1.8439999999999998E-2</v>
      </c>
      <c r="T420" s="121">
        <f>SUM(T421:T432)</f>
        <v>0</v>
      </c>
      <c r="AR420" s="115" t="s">
        <v>84</v>
      </c>
      <c r="AT420" s="122" t="s">
        <v>77</v>
      </c>
      <c r="AU420" s="122" t="s">
        <v>21</v>
      </c>
      <c r="AY420" s="115" t="s">
        <v>145</v>
      </c>
      <c r="BK420" s="123">
        <f>SUM(BK421:BK432)</f>
        <v>0</v>
      </c>
    </row>
    <row r="421" spans="2:65" s="1" customFormat="1" ht="13.9" customHeight="1">
      <c r="B421" s="126"/>
      <c r="C421" s="127" t="s">
        <v>1052</v>
      </c>
      <c r="D421" s="127" t="s">
        <v>147</v>
      </c>
      <c r="E421" s="128" t="s">
        <v>1053</v>
      </c>
      <c r="F421" s="129" t="s">
        <v>1054</v>
      </c>
      <c r="G421" s="130" t="s">
        <v>187</v>
      </c>
      <c r="H421" s="131">
        <v>4</v>
      </c>
      <c r="I421" s="132"/>
      <c r="J421" s="133">
        <f t="shared" ref="J421:J432" si="70">ROUND(I421*H421,2)</f>
        <v>0</v>
      </c>
      <c r="K421" s="134"/>
      <c r="L421" s="30"/>
      <c r="M421" s="135" t="s">
        <v>1</v>
      </c>
      <c r="N421" s="136" t="s">
        <v>43</v>
      </c>
      <c r="P421" s="137">
        <f t="shared" ref="P421:P432" si="71">O421*H421</f>
        <v>0</v>
      </c>
      <c r="Q421" s="137">
        <v>8.0000000000000007E-5</v>
      </c>
      <c r="R421" s="137">
        <f t="shared" ref="R421:R432" si="72">Q421*H421</f>
        <v>3.2000000000000003E-4</v>
      </c>
      <c r="S421" s="137">
        <v>0</v>
      </c>
      <c r="T421" s="138">
        <f t="shared" ref="T421:T432" si="73">S421*H421</f>
        <v>0</v>
      </c>
      <c r="AR421" s="139" t="s">
        <v>215</v>
      </c>
      <c r="AT421" s="139" t="s">
        <v>147</v>
      </c>
      <c r="AU421" s="139" t="s">
        <v>84</v>
      </c>
      <c r="AY421" s="15" t="s">
        <v>145</v>
      </c>
      <c r="BE421" s="140">
        <f t="shared" ref="BE421:BE432" si="74">IF(N421="základní",J421,0)</f>
        <v>0</v>
      </c>
      <c r="BF421" s="140">
        <f t="shared" ref="BF421:BF432" si="75">IF(N421="snížená",J421,0)</f>
        <v>0</v>
      </c>
      <c r="BG421" s="140">
        <f t="shared" ref="BG421:BG432" si="76">IF(N421="zákl. přenesená",J421,0)</f>
        <v>0</v>
      </c>
      <c r="BH421" s="140">
        <f t="shared" ref="BH421:BH432" si="77">IF(N421="sníž. přenesená",J421,0)</f>
        <v>0</v>
      </c>
      <c r="BI421" s="140">
        <f t="shared" ref="BI421:BI432" si="78">IF(N421="nulová",J421,0)</f>
        <v>0</v>
      </c>
      <c r="BJ421" s="15" t="s">
        <v>21</v>
      </c>
      <c r="BK421" s="140">
        <f t="shared" ref="BK421:BK432" si="79">ROUND(I421*H421,2)</f>
        <v>0</v>
      </c>
      <c r="BL421" s="15" t="s">
        <v>215</v>
      </c>
      <c r="BM421" s="139" t="s">
        <v>1055</v>
      </c>
    </row>
    <row r="422" spans="2:65" s="1" customFormat="1" ht="13.9" customHeight="1">
      <c r="B422" s="126"/>
      <c r="C422" s="141" t="s">
        <v>1056</v>
      </c>
      <c r="D422" s="141" t="s">
        <v>176</v>
      </c>
      <c r="E422" s="142" t="s">
        <v>1057</v>
      </c>
      <c r="F422" s="143" t="s">
        <v>1058</v>
      </c>
      <c r="G422" s="144" t="s">
        <v>187</v>
      </c>
      <c r="H422" s="145">
        <v>2</v>
      </c>
      <c r="I422" s="146"/>
      <c r="J422" s="147">
        <f t="shared" si="70"/>
        <v>0</v>
      </c>
      <c r="K422" s="148"/>
      <c r="L422" s="149"/>
      <c r="M422" s="150" t="s">
        <v>1</v>
      </c>
      <c r="N422" s="151" t="s">
        <v>43</v>
      </c>
      <c r="P422" s="137">
        <f t="shared" si="71"/>
        <v>0</v>
      </c>
      <c r="Q422" s="137">
        <v>5.0000000000000002E-5</v>
      </c>
      <c r="R422" s="137">
        <f t="shared" si="72"/>
        <v>1E-4</v>
      </c>
      <c r="S422" s="137">
        <v>0</v>
      </c>
      <c r="T422" s="138">
        <f t="shared" si="73"/>
        <v>0</v>
      </c>
      <c r="AR422" s="139" t="s">
        <v>293</v>
      </c>
      <c r="AT422" s="139" t="s">
        <v>176</v>
      </c>
      <c r="AU422" s="139" t="s">
        <v>84</v>
      </c>
      <c r="AY422" s="15" t="s">
        <v>145</v>
      </c>
      <c r="BE422" s="140">
        <f t="shared" si="74"/>
        <v>0</v>
      </c>
      <c r="BF422" s="140">
        <f t="shared" si="75"/>
        <v>0</v>
      </c>
      <c r="BG422" s="140">
        <f t="shared" si="76"/>
        <v>0</v>
      </c>
      <c r="BH422" s="140">
        <f t="shared" si="77"/>
        <v>0</v>
      </c>
      <c r="BI422" s="140">
        <f t="shared" si="78"/>
        <v>0</v>
      </c>
      <c r="BJ422" s="15" t="s">
        <v>21</v>
      </c>
      <c r="BK422" s="140">
        <f t="shared" si="79"/>
        <v>0</v>
      </c>
      <c r="BL422" s="15" t="s">
        <v>215</v>
      </c>
      <c r="BM422" s="139" t="s">
        <v>1059</v>
      </c>
    </row>
    <row r="423" spans="2:65" s="1" customFormat="1" ht="22.9" customHeight="1">
      <c r="B423" s="126"/>
      <c r="C423" s="141" t="s">
        <v>1060</v>
      </c>
      <c r="D423" s="141" t="s">
        <v>176</v>
      </c>
      <c r="E423" s="142" t="s">
        <v>1061</v>
      </c>
      <c r="F423" s="143" t="s">
        <v>1062</v>
      </c>
      <c r="G423" s="144" t="s">
        <v>187</v>
      </c>
      <c r="H423" s="145">
        <v>2</v>
      </c>
      <c r="I423" s="146"/>
      <c r="J423" s="147">
        <f t="shared" si="70"/>
        <v>0</v>
      </c>
      <c r="K423" s="148"/>
      <c r="L423" s="149"/>
      <c r="M423" s="150" t="s">
        <v>1</v>
      </c>
      <c r="N423" s="151" t="s">
        <v>43</v>
      </c>
      <c r="P423" s="137">
        <f t="shared" si="71"/>
        <v>0</v>
      </c>
      <c r="Q423" s="137">
        <v>2.0000000000000001E-4</v>
      </c>
      <c r="R423" s="137">
        <f t="shared" si="72"/>
        <v>4.0000000000000002E-4</v>
      </c>
      <c r="S423" s="137">
        <v>0</v>
      </c>
      <c r="T423" s="138">
        <f t="shared" si="73"/>
        <v>0</v>
      </c>
      <c r="AR423" s="139" t="s">
        <v>293</v>
      </c>
      <c r="AT423" s="139" t="s">
        <v>176</v>
      </c>
      <c r="AU423" s="139" t="s">
        <v>84</v>
      </c>
      <c r="AY423" s="15" t="s">
        <v>145</v>
      </c>
      <c r="BE423" s="140">
        <f t="shared" si="74"/>
        <v>0</v>
      </c>
      <c r="BF423" s="140">
        <f t="shared" si="75"/>
        <v>0</v>
      </c>
      <c r="BG423" s="140">
        <f t="shared" si="76"/>
        <v>0</v>
      </c>
      <c r="BH423" s="140">
        <f t="shared" si="77"/>
        <v>0</v>
      </c>
      <c r="BI423" s="140">
        <f t="shared" si="78"/>
        <v>0</v>
      </c>
      <c r="BJ423" s="15" t="s">
        <v>21</v>
      </c>
      <c r="BK423" s="140">
        <f t="shared" si="79"/>
        <v>0</v>
      </c>
      <c r="BL423" s="15" t="s">
        <v>215</v>
      </c>
      <c r="BM423" s="139" t="s">
        <v>1063</v>
      </c>
    </row>
    <row r="424" spans="2:65" s="1" customFormat="1" ht="22.9" customHeight="1">
      <c r="B424" s="126"/>
      <c r="C424" s="127" t="s">
        <v>1064</v>
      </c>
      <c r="D424" s="127" t="s">
        <v>147</v>
      </c>
      <c r="E424" s="128" t="s">
        <v>1065</v>
      </c>
      <c r="F424" s="129" t="s">
        <v>1066</v>
      </c>
      <c r="G424" s="130" t="s">
        <v>187</v>
      </c>
      <c r="H424" s="131">
        <v>2</v>
      </c>
      <c r="I424" s="132"/>
      <c r="J424" s="133">
        <f t="shared" si="70"/>
        <v>0</v>
      </c>
      <c r="K424" s="134"/>
      <c r="L424" s="30"/>
      <c r="M424" s="135" t="s">
        <v>1</v>
      </c>
      <c r="N424" s="136" t="s">
        <v>43</v>
      </c>
      <c r="P424" s="137">
        <f t="shared" si="71"/>
        <v>0</v>
      </c>
      <c r="Q424" s="137">
        <v>1.1E-4</v>
      </c>
      <c r="R424" s="137">
        <f t="shared" si="72"/>
        <v>2.2000000000000001E-4</v>
      </c>
      <c r="S424" s="137">
        <v>0</v>
      </c>
      <c r="T424" s="138">
        <f t="shared" si="73"/>
        <v>0</v>
      </c>
      <c r="AR424" s="139" t="s">
        <v>215</v>
      </c>
      <c r="AT424" s="139" t="s">
        <v>147</v>
      </c>
      <c r="AU424" s="139" t="s">
        <v>84</v>
      </c>
      <c r="AY424" s="15" t="s">
        <v>145</v>
      </c>
      <c r="BE424" s="140">
        <f t="shared" si="74"/>
        <v>0</v>
      </c>
      <c r="BF424" s="140">
        <f t="shared" si="75"/>
        <v>0</v>
      </c>
      <c r="BG424" s="140">
        <f t="shared" si="76"/>
        <v>0</v>
      </c>
      <c r="BH424" s="140">
        <f t="shared" si="77"/>
        <v>0</v>
      </c>
      <c r="BI424" s="140">
        <f t="shared" si="78"/>
        <v>0</v>
      </c>
      <c r="BJ424" s="15" t="s">
        <v>21</v>
      </c>
      <c r="BK424" s="140">
        <f t="shared" si="79"/>
        <v>0</v>
      </c>
      <c r="BL424" s="15" t="s">
        <v>215</v>
      </c>
      <c r="BM424" s="139" t="s">
        <v>1067</v>
      </c>
    </row>
    <row r="425" spans="2:65" s="1" customFormat="1" ht="22.9" customHeight="1">
      <c r="B425" s="126"/>
      <c r="C425" s="127" t="s">
        <v>1068</v>
      </c>
      <c r="D425" s="127" t="s">
        <v>147</v>
      </c>
      <c r="E425" s="128" t="s">
        <v>1069</v>
      </c>
      <c r="F425" s="129" t="s">
        <v>1070</v>
      </c>
      <c r="G425" s="130" t="s">
        <v>187</v>
      </c>
      <c r="H425" s="131">
        <v>2</v>
      </c>
      <c r="I425" s="132"/>
      <c r="J425" s="133">
        <f t="shared" si="70"/>
        <v>0</v>
      </c>
      <c r="K425" s="134"/>
      <c r="L425" s="30"/>
      <c r="M425" s="135" t="s">
        <v>1</v>
      </c>
      <c r="N425" s="136" t="s">
        <v>43</v>
      </c>
      <c r="P425" s="137">
        <f t="shared" si="71"/>
        <v>0</v>
      </c>
      <c r="Q425" s="137">
        <v>7.1000000000000002E-4</v>
      </c>
      <c r="R425" s="137">
        <f t="shared" si="72"/>
        <v>1.42E-3</v>
      </c>
      <c r="S425" s="137">
        <v>0</v>
      </c>
      <c r="T425" s="138">
        <f t="shared" si="73"/>
        <v>0</v>
      </c>
      <c r="AR425" s="139" t="s">
        <v>215</v>
      </c>
      <c r="AT425" s="139" t="s">
        <v>147</v>
      </c>
      <c r="AU425" s="139" t="s">
        <v>84</v>
      </c>
      <c r="AY425" s="15" t="s">
        <v>145</v>
      </c>
      <c r="BE425" s="140">
        <f t="shared" si="74"/>
        <v>0</v>
      </c>
      <c r="BF425" s="140">
        <f t="shared" si="75"/>
        <v>0</v>
      </c>
      <c r="BG425" s="140">
        <f t="shared" si="76"/>
        <v>0</v>
      </c>
      <c r="BH425" s="140">
        <f t="shared" si="77"/>
        <v>0</v>
      </c>
      <c r="BI425" s="140">
        <f t="shared" si="78"/>
        <v>0</v>
      </c>
      <c r="BJ425" s="15" t="s">
        <v>21</v>
      </c>
      <c r="BK425" s="140">
        <f t="shared" si="79"/>
        <v>0</v>
      </c>
      <c r="BL425" s="15" t="s">
        <v>215</v>
      </c>
      <c r="BM425" s="139" t="s">
        <v>1071</v>
      </c>
    </row>
    <row r="426" spans="2:65" s="1" customFormat="1" ht="22.9" customHeight="1">
      <c r="B426" s="126"/>
      <c r="C426" s="127" t="s">
        <v>1072</v>
      </c>
      <c r="D426" s="127" t="s">
        <v>147</v>
      </c>
      <c r="E426" s="128" t="s">
        <v>1073</v>
      </c>
      <c r="F426" s="129" t="s">
        <v>1074</v>
      </c>
      <c r="G426" s="130" t="s">
        <v>187</v>
      </c>
      <c r="H426" s="131">
        <v>4</v>
      </c>
      <c r="I426" s="132"/>
      <c r="J426" s="133">
        <f t="shared" si="70"/>
        <v>0</v>
      </c>
      <c r="K426" s="134"/>
      <c r="L426" s="30"/>
      <c r="M426" s="135" t="s">
        <v>1</v>
      </c>
      <c r="N426" s="136" t="s">
        <v>43</v>
      </c>
      <c r="P426" s="137">
        <f t="shared" si="71"/>
        <v>0</v>
      </c>
      <c r="Q426" s="137">
        <v>2.2000000000000001E-4</v>
      </c>
      <c r="R426" s="137">
        <f t="shared" si="72"/>
        <v>8.8000000000000003E-4</v>
      </c>
      <c r="S426" s="137">
        <v>0</v>
      </c>
      <c r="T426" s="138">
        <f t="shared" si="73"/>
        <v>0</v>
      </c>
      <c r="AR426" s="139" t="s">
        <v>215</v>
      </c>
      <c r="AT426" s="139" t="s">
        <v>147</v>
      </c>
      <c r="AU426" s="139" t="s">
        <v>84</v>
      </c>
      <c r="AY426" s="15" t="s">
        <v>145</v>
      </c>
      <c r="BE426" s="140">
        <f t="shared" si="74"/>
        <v>0</v>
      </c>
      <c r="BF426" s="140">
        <f t="shared" si="75"/>
        <v>0</v>
      </c>
      <c r="BG426" s="140">
        <f t="shared" si="76"/>
        <v>0</v>
      </c>
      <c r="BH426" s="140">
        <f t="shared" si="77"/>
        <v>0</v>
      </c>
      <c r="BI426" s="140">
        <f t="shared" si="78"/>
        <v>0</v>
      </c>
      <c r="BJ426" s="15" t="s">
        <v>21</v>
      </c>
      <c r="BK426" s="140">
        <f t="shared" si="79"/>
        <v>0</v>
      </c>
      <c r="BL426" s="15" t="s">
        <v>215</v>
      </c>
      <c r="BM426" s="139" t="s">
        <v>1075</v>
      </c>
    </row>
    <row r="427" spans="2:65" s="1" customFormat="1" ht="22.9" customHeight="1">
      <c r="B427" s="126"/>
      <c r="C427" s="127" t="s">
        <v>1076</v>
      </c>
      <c r="D427" s="127" t="s">
        <v>147</v>
      </c>
      <c r="E427" s="128" t="s">
        <v>1077</v>
      </c>
      <c r="F427" s="129" t="s">
        <v>1078</v>
      </c>
      <c r="G427" s="130" t="s">
        <v>187</v>
      </c>
      <c r="H427" s="131">
        <v>2</v>
      </c>
      <c r="I427" s="132"/>
      <c r="J427" s="133">
        <f t="shared" si="70"/>
        <v>0</v>
      </c>
      <c r="K427" s="134"/>
      <c r="L427" s="30"/>
      <c r="M427" s="135" t="s">
        <v>1</v>
      </c>
      <c r="N427" s="136" t="s">
        <v>43</v>
      </c>
      <c r="P427" s="137">
        <f t="shared" si="71"/>
        <v>0</v>
      </c>
      <c r="Q427" s="137">
        <v>2.3000000000000001E-4</v>
      </c>
      <c r="R427" s="137">
        <f t="shared" si="72"/>
        <v>4.6000000000000001E-4</v>
      </c>
      <c r="S427" s="137">
        <v>0</v>
      </c>
      <c r="T427" s="138">
        <f t="shared" si="73"/>
        <v>0</v>
      </c>
      <c r="AR427" s="139" t="s">
        <v>215</v>
      </c>
      <c r="AT427" s="139" t="s">
        <v>147</v>
      </c>
      <c r="AU427" s="139" t="s">
        <v>84</v>
      </c>
      <c r="AY427" s="15" t="s">
        <v>145</v>
      </c>
      <c r="BE427" s="140">
        <f t="shared" si="74"/>
        <v>0</v>
      </c>
      <c r="BF427" s="140">
        <f t="shared" si="75"/>
        <v>0</v>
      </c>
      <c r="BG427" s="140">
        <f t="shared" si="76"/>
        <v>0</v>
      </c>
      <c r="BH427" s="140">
        <f t="shared" si="77"/>
        <v>0</v>
      </c>
      <c r="BI427" s="140">
        <f t="shared" si="78"/>
        <v>0</v>
      </c>
      <c r="BJ427" s="15" t="s">
        <v>21</v>
      </c>
      <c r="BK427" s="140">
        <f t="shared" si="79"/>
        <v>0</v>
      </c>
      <c r="BL427" s="15" t="s">
        <v>215</v>
      </c>
      <c r="BM427" s="139" t="s">
        <v>1079</v>
      </c>
    </row>
    <row r="428" spans="2:65" s="1" customFormat="1" ht="22.9" customHeight="1">
      <c r="B428" s="126"/>
      <c r="C428" s="127" t="s">
        <v>1080</v>
      </c>
      <c r="D428" s="127" t="s">
        <v>147</v>
      </c>
      <c r="E428" s="128" t="s">
        <v>1081</v>
      </c>
      <c r="F428" s="129" t="s">
        <v>1082</v>
      </c>
      <c r="G428" s="130" t="s">
        <v>187</v>
      </c>
      <c r="H428" s="131">
        <v>2</v>
      </c>
      <c r="I428" s="132"/>
      <c r="J428" s="133">
        <f t="shared" si="70"/>
        <v>0</v>
      </c>
      <c r="K428" s="134"/>
      <c r="L428" s="30"/>
      <c r="M428" s="135" t="s">
        <v>1</v>
      </c>
      <c r="N428" s="136" t="s">
        <v>43</v>
      </c>
      <c r="P428" s="137">
        <f t="shared" si="71"/>
        <v>0</v>
      </c>
      <c r="Q428" s="137">
        <v>7.6000000000000004E-4</v>
      </c>
      <c r="R428" s="137">
        <f t="shared" si="72"/>
        <v>1.5200000000000001E-3</v>
      </c>
      <c r="S428" s="137">
        <v>0</v>
      </c>
      <c r="T428" s="138">
        <f t="shared" si="73"/>
        <v>0</v>
      </c>
      <c r="AR428" s="139" t="s">
        <v>215</v>
      </c>
      <c r="AT428" s="139" t="s">
        <v>147</v>
      </c>
      <c r="AU428" s="139" t="s">
        <v>84</v>
      </c>
      <c r="AY428" s="15" t="s">
        <v>145</v>
      </c>
      <c r="BE428" s="140">
        <f t="shared" si="74"/>
        <v>0</v>
      </c>
      <c r="BF428" s="140">
        <f t="shared" si="75"/>
        <v>0</v>
      </c>
      <c r="BG428" s="140">
        <f t="shared" si="76"/>
        <v>0</v>
      </c>
      <c r="BH428" s="140">
        <f t="shared" si="77"/>
        <v>0</v>
      </c>
      <c r="BI428" s="140">
        <f t="shared" si="78"/>
        <v>0</v>
      </c>
      <c r="BJ428" s="15" t="s">
        <v>21</v>
      </c>
      <c r="BK428" s="140">
        <f t="shared" si="79"/>
        <v>0</v>
      </c>
      <c r="BL428" s="15" t="s">
        <v>215</v>
      </c>
      <c r="BM428" s="139" t="s">
        <v>1083</v>
      </c>
    </row>
    <row r="429" spans="2:65" s="1" customFormat="1" ht="22.9" customHeight="1">
      <c r="B429" s="126"/>
      <c r="C429" s="127" t="s">
        <v>1084</v>
      </c>
      <c r="D429" s="127" t="s">
        <v>147</v>
      </c>
      <c r="E429" s="128" t="s">
        <v>1085</v>
      </c>
      <c r="F429" s="129" t="s">
        <v>1086</v>
      </c>
      <c r="G429" s="130" t="s">
        <v>187</v>
      </c>
      <c r="H429" s="131">
        <v>2</v>
      </c>
      <c r="I429" s="132"/>
      <c r="J429" s="133">
        <f t="shared" si="70"/>
        <v>0</v>
      </c>
      <c r="K429" s="134"/>
      <c r="L429" s="30"/>
      <c r="M429" s="135" t="s">
        <v>1</v>
      </c>
      <c r="N429" s="136" t="s">
        <v>43</v>
      </c>
      <c r="P429" s="137">
        <f t="shared" si="71"/>
        <v>0</v>
      </c>
      <c r="Q429" s="137">
        <v>9.6000000000000002E-4</v>
      </c>
      <c r="R429" s="137">
        <f t="shared" si="72"/>
        <v>1.92E-3</v>
      </c>
      <c r="S429" s="137">
        <v>0</v>
      </c>
      <c r="T429" s="138">
        <f t="shared" si="73"/>
        <v>0</v>
      </c>
      <c r="AR429" s="139" t="s">
        <v>215</v>
      </c>
      <c r="AT429" s="139" t="s">
        <v>147</v>
      </c>
      <c r="AU429" s="139" t="s">
        <v>84</v>
      </c>
      <c r="AY429" s="15" t="s">
        <v>145</v>
      </c>
      <c r="BE429" s="140">
        <f t="shared" si="74"/>
        <v>0</v>
      </c>
      <c r="BF429" s="140">
        <f t="shared" si="75"/>
        <v>0</v>
      </c>
      <c r="BG429" s="140">
        <f t="shared" si="76"/>
        <v>0</v>
      </c>
      <c r="BH429" s="140">
        <f t="shared" si="77"/>
        <v>0</v>
      </c>
      <c r="BI429" s="140">
        <f t="shared" si="78"/>
        <v>0</v>
      </c>
      <c r="BJ429" s="15" t="s">
        <v>21</v>
      </c>
      <c r="BK429" s="140">
        <f t="shared" si="79"/>
        <v>0</v>
      </c>
      <c r="BL429" s="15" t="s">
        <v>215</v>
      </c>
      <c r="BM429" s="139" t="s">
        <v>1087</v>
      </c>
    </row>
    <row r="430" spans="2:65" s="1" customFormat="1" ht="13.9" customHeight="1">
      <c r="B430" s="126"/>
      <c r="C430" s="141" t="s">
        <v>1088</v>
      </c>
      <c r="D430" s="141" t="s">
        <v>176</v>
      </c>
      <c r="E430" s="142" t="s">
        <v>1089</v>
      </c>
      <c r="F430" s="143" t="s">
        <v>1090</v>
      </c>
      <c r="G430" s="144" t="s">
        <v>187</v>
      </c>
      <c r="H430" s="145">
        <v>2</v>
      </c>
      <c r="I430" s="146"/>
      <c r="J430" s="147">
        <f t="shared" si="70"/>
        <v>0</v>
      </c>
      <c r="K430" s="148"/>
      <c r="L430" s="149"/>
      <c r="M430" s="150" t="s">
        <v>1</v>
      </c>
      <c r="N430" s="151" t="s">
        <v>43</v>
      </c>
      <c r="P430" s="137">
        <f t="shared" si="71"/>
        <v>0</v>
      </c>
      <c r="Q430" s="137">
        <v>5.5999999999999999E-3</v>
      </c>
      <c r="R430" s="137">
        <f t="shared" si="72"/>
        <v>1.12E-2</v>
      </c>
      <c r="S430" s="137">
        <v>0</v>
      </c>
      <c r="T430" s="138">
        <f t="shared" si="73"/>
        <v>0</v>
      </c>
      <c r="AR430" s="139" t="s">
        <v>293</v>
      </c>
      <c r="AT430" s="139" t="s">
        <v>176</v>
      </c>
      <c r="AU430" s="139" t="s">
        <v>84</v>
      </c>
      <c r="AY430" s="15" t="s">
        <v>145</v>
      </c>
      <c r="BE430" s="140">
        <f t="shared" si="74"/>
        <v>0</v>
      </c>
      <c r="BF430" s="140">
        <f t="shared" si="75"/>
        <v>0</v>
      </c>
      <c r="BG430" s="140">
        <f t="shared" si="76"/>
        <v>0</v>
      </c>
      <c r="BH430" s="140">
        <f t="shared" si="77"/>
        <v>0</v>
      </c>
      <c r="BI430" s="140">
        <f t="shared" si="78"/>
        <v>0</v>
      </c>
      <c r="BJ430" s="15" t="s">
        <v>21</v>
      </c>
      <c r="BK430" s="140">
        <f t="shared" si="79"/>
        <v>0</v>
      </c>
      <c r="BL430" s="15" t="s">
        <v>215</v>
      </c>
      <c r="BM430" s="139" t="s">
        <v>1091</v>
      </c>
    </row>
    <row r="431" spans="2:65" s="1" customFormat="1" ht="22.9" customHeight="1">
      <c r="B431" s="126"/>
      <c r="C431" s="127" t="s">
        <v>1092</v>
      </c>
      <c r="D431" s="127" t="s">
        <v>147</v>
      </c>
      <c r="E431" s="128" t="s">
        <v>1093</v>
      </c>
      <c r="F431" s="129" t="s">
        <v>1094</v>
      </c>
      <c r="G431" s="130" t="s">
        <v>179</v>
      </c>
      <c r="H431" s="131">
        <v>1.7999999999999999E-2</v>
      </c>
      <c r="I431" s="132"/>
      <c r="J431" s="133">
        <f t="shared" si="70"/>
        <v>0</v>
      </c>
      <c r="K431" s="134"/>
      <c r="L431" s="30"/>
      <c r="M431" s="135" t="s">
        <v>1</v>
      </c>
      <c r="N431" s="136" t="s">
        <v>43</v>
      </c>
      <c r="P431" s="137">
        <f t="shared" si="71"/>
        <v>0</v>
      </c>
      <c r="Q431" s="137">
        <v>0</v>
      </c>
      <c r="R431" s="137">
        <f t="shared" si="72"/>
        <v>0</v>
      </c>
      <c r="S431" s="137">
        <v>0</v>
      </c>
      <c r="T431" s="138">
        <f t="shared" si="73"/>
        <v>0</v>
      </c>
      <c r="AR431" s="139" t="s">
        <v>215</v>
      </c>
      <c r="AT431" s="139" t="s">
        <v>147</v>
      </c>
      <c r="AU431" s="139" t="s">
        <v>84</v>
      </c>
      <c r="AY431" s="15" t="s">
        <v>145</v>
      </c>
      <c r="BE431" s="140">
        <f t="shared" si="74"/>
        <v>0</v>
      </c>
      <c r="BF431" s="140">
        <f t="shared" si="75"/>
        <v>0</v>
      </c>
      <c r="BG431" s="140">
        <f t="shared" si="76"/>
        <v>0</v>
      </c>
      <c r="BH431" s="140">
        <f t="shared" si="77"/>
        <v>0</v>
      </c>
      <c r="BI431" s="140">
        <f t="shared" si="78"/>
        <v>0</v>
      </c>
      <c r="BJ431" s="15" t="s">
        <v>21</v>
      </c>
      <c r="BK431" s="140">
        <f t="shared" si="79"/>
        <v>0</v>
      </c>
      <c r="BL431" s="15" t="s">
        <v>215</v>
      </c>
      <c r="BM431" s="139" t="s">
        <v>1095</v>
      </c>
    </row>
    <row r="432" spans="2:65" s="1" customFormat="1" ht="22.9" customHeight="1">
      <c r="B432" s="126"/>
      <c r="C432" s="127" t="s">
        <v>1096</v>
      </c>
      <c r="D432" s="127" t="s">
        <v>147</v>
      </c>
      <c r="E432" s="128" t="s">
        <v>1097</v>
      </c>
      <c r="F432" s="129" t="s">
        <v>1098</v>
      </c>
      <c r="G432" s="130" t="s">
        <v>179</v>
      </c>
      <c r="H432" s="131">
        <v>1.7999999999999999E-2</v>
      </c>
      <c r="I432" s="132"/>
      <c r="J432" s="133">
        <f t="shared" si="70"/>
        <v>0</v>
      </c>
      <c r="K432" s="134"/>
      <c r="L432" s="30"/>
      <c r="M432" s="135" t="s">
        <v>1</v>
      </c>
      <c r="N432" s="136" t="s">
        <v>43</v>
      </c>
      <c r="P432" s="137">
        <f t="shared" si="71"/>
        <v>0</v>
      </c>
      <c r="Q432" s="137">
        <v>0</v>
      </c>
      <c r="R432" s="137">
        <f t="shared" si="72"/>
        <v>0</v>
      </c>
      <c r="S432" s="137">
        <v>0</v>
      </c>
      <c r="T432" s="138">
        <f t="shared" si="73"/>
        <v>0</v>
      </c>
      <c r="AR432" s="139" t="s">
        <v>215</v>
      </c>
      <c r="AT432" s="139" t="s">
        <v>147</v>
      </c>
      <c r="AU432" s="139" t="s">
        <v>84</v>
      </c>
      <c r="AY432" s="15" t="s">
        <v>145</v>
      </c>
      <c r="BE432" s="140">
        <f t="shared" si="74"/>
        <v>0</v>
      </c>
      <c r="BF432" s="140">
        <f t="shared" si="75"/>
        <v>0</v>
      </c>
      <c r="BG432" s="140">
        <f t="shared" si="76"/>
        <v>0</v>
      </c>
      <c r="BH432" s="140">
        <f t="shared" si="77"/>
        <v>0</v>
      </c>
      <c r="BI432" s="140">
        <f t="shared" si="78"/>
        <v>0</v>
      </c>
      <c r="BJ432" s="15" t="s">
        <v>21</v>
      </c>
      <c r="BK432" s="140">
        <f t="shared" si="79"/>
        <v>0</v>
      </c>
      <c r="BL432" s="15" t="s">
        <v>215</v>
      </c>
      <c r="BM432" s="139" t="s">
        <v>1099</v>
      </c>
    </row>
    <row r="433" spans="2:65" s="11" customFormat="1" ht="22.75" customHeight="1">
      <c r="B433" s="114"/>
      <c r="D433" s="115" t="s">
        <v>77</v>
      </c>
      <c r="E433" s="124" t="s">
        <v>1100</v>
      </c>
      <c r="F433" s="124" t="s">
        <v>1101</v>
      </c>
      <c r="I433" s="117"/>
      <c r="J433" s="125">
        <f>BK433</f>
        <v>0</v>
      </c>
      <c r="L433" s="114"/>
      <c r="M433" s="119"/>
      <c r="P433" s="120">
        <f>SUM(P434:P444)</f>
        <v>0</v>
      </c>
      <c r="R433" s="120">
        <f>SUM(R434:R444)</f>
        <v>8.1409999999999996E-2</v>
      </c>
      <c r="T433" s="121">
        <f>SUM(T434:T444)</f>
        <v>0.57120000000000004</v>
      </c>
      <c r="AR433" s="115" t="s">
        <v>84</v>
      </c>
      <c r="AT433" s="122" t="s">
        <v>77</v>
      </c>
      <c r="AU433" s="122" t="s">
        <v>21</v>
      </c>
      <c r="AY433" s="115" t="s">
        <v>145</v>
      </c>
      <c r="BK433" s="123">
        <f>SUM(BK434:BK444)</f>
        <v>0</v>
      </c>
    </row>
    <row r="434" spans="2:65" s="1" customFormat="1" ht="22.9" customHeight="1">
      <c r="B434" s="126"/>
      <c r="C434" s="127" t="s">
        <v>1102</v>
      </c>
      <c r="D434" s="127" t="s">
        <v>147</v>
      </c>
      <c r="E434" s="128" t="s">
        <v>1103</v>
      </c>
      <c r="F434" s="129" t="s">
        <v>1104</v>
      </c>
      <c r="G434" s="130" t="s">
        <v>187</v>
      </c>
      <c r="H434" s="131">
        <v>2</v>
      </c>
      <c r="I434" s="132"/>
      <c r="J434" s="133">
        <f t="shared" ref="J434:J444" si="80">ROUND(I434*H434,2)</f>
        <v>0</v>
      </c>
      <c r="K434" s="134"/>
      <c r="L434" s="30"/>
      <c r="M434" s="135" t="s">
        <v>1</v>
      </c>
      <c r="N434" s="136" t="s">
        <v>43</v>
      </c>
      <c r="P434" s="137">
        <f t="shared" ref="P434:P444" si="81">O434*H434</f>
        <v>0</v>
      </c>
      <c r="Q434" s="137">
        <v>0</v>
      </c>
      <c r="R434" s="137">
        <f t="shared" ref="R434:R444" si="82">Q434*H434</f>
        <v>0</v>
      </c>
      <c r="S434" s="137">
        <v>0</v>
      </c>
      <c r="T434" s="138">
        <f t="shared" ref="T434:T444" si="83">S434*H434</f>
        <v>0</v>
      </c>
      <c r="AR434" s="139" t="s">
        <v>215</v>
      </c>
      <c r="AT434" s="139" t="s">
        <v>147</v>
      </c>
      <c r="AU434" s="139" t="s">
        <v>84</v>
      </c>
      <c r="AY434" s="15" t="s">
        <v>145</v>
      </c>
      <c r="BE434" s="140">
        <f t="shared" ref="BE434:BE444" si="84">IF(N434="základní",J434,0)</f>
        <v>0</v>
      </c>
      <c r="BF434" s="140">
        <f t="shared" ref="BF434:BF444" si="85">IF(N434="snížená",J434,0)</f>
        <v>0</v>
      </c>
      <c r="BG434" s="140">
        <f t="shared" ref="BG434:BG444" si="86">IF(N434="zákl. přenesená",J434,0)</f>
        <v>0</v>
      </c>
      <c r="BH434" s="140">
        <f t="shared" ref="BH434:BH444" si="87">IF(N434="sníž. přenesená",J434,0)</f>
        <v>0</v>
      </c>
      <c r="BI434" s="140">
        <f t="shared" ref="BI434:BI444" si="88">IF(N434="nulová",J434,0)</f>
        <v>0</v>
      </c>
      <c r="BJ434" s="15" t="s">
        <v>21</v>
      </c>
      <c r="BK434" s="140">
        <f t="shared" ref="BK434:BK444" si="89">ROUND(I434*H434,2)</f>
        <v>0</v>
      </c>
      <c r="BL434" s="15" t="s">
        <v>215</v>
      </c>
      <c r="BM434" s="139" t="s">
        <v>1105</v>
      </c>
    </row>
    <row r="435" spans="2:65" s="1" customFormat="1" ht="13.9" customHeight="1">
      <c r="B435" s="126"/>
      <c r="C435" s="127" t="s">
        <v>1106</v>
      </c>
      <c r="D435" s="127" t="s">
        <v>147</v>
      </c>
      <c r="E435" s="128" t="s">
        <v>1107</v>
      </c>
      <c r="F435" s="129" t="s">
        <v>1108</v>
      </c>
      <c r="G435" s="130" t="s">
        <v>187</v>
      </c>
      <c r="H435" s="131">
        <v>24</v>
      </c>
      <c r="I435" s="132"/>
      <c r="J435" s="133">
        <f t="shared" si="80"/>
        <v>0</v>
      </c>
      <c r="K435" s="134"/>
      <c r="L435" s="30"/>
      <c r="M435" s="135" t="s">
        <v>1</v>
      </c>
      <c r="N435" s="136" t="s">
        <v>43</v>
      </c>
      <c r="P435" s="137">
        <f t="shared" si="81"/>
        <v>0</v>
      </c>
      <c r="Q435" s="137">
        <v>0</v>
      </c>
      <c r="R435" s="137">
        <f t="shared" si="82"/>
        <v>0</v>
      </c>
      <c r="S435" s="137">
        <v>2.3800000000000002E-2</v>
      </c>
      <c r="T435" s="138">
        <f t="shared" si="83"/>
        <v>0.57120000000000004</v>
      </c>
      <c r="AR435" s="139" t="s">
        <v>215</v>
      </c>
      <c r="AT435" s="139" t="s">
        <v>147</v>
      </c>
      <c r="AU435" s="139" t="s">
        <v>84</v>
      </c>
      <c r="AY435" s="15" t="s">
        <v>145</v>
      </c>
      <c r="BE435" s="140">
        <f t="shared" si="84"/>
        <v>0</v>
      </c>
      <c r="BF435" s="140">
        <f t="shared" si="85"/>
        <v>0</v>
      </c>
      <c r="BG435" s="140">
        <f t="shared" si="86"/>
        <v>0</v>
      </c>
      <c r="BH435" s="140">
        <f t="shared" si="87"/>
        <v>0</v>
      </c>
      <c r="BI435" s="140">
        <f t="shared" si="88"/>
        <v>0</v>
      </c>
      <c r="BJ435" s="15" t="s">
        <v>21</v>
      </c>
      <c r="BK435" s="140">
        <f t="shared" si="89"/>
        <v>0</v>
      </c>
      <c r="BL435" s="15" t="s">
        <v>215</v>
      </c>
      <c r="BM435" s="139" t="s">
        <v>1109</v>
      </c>
    </row>
    <row r="436" spans="2:65" s="1" customFormat="1" ht="22.9" customHeight="1">
      <c r="B436" s="126"/>
      <c r="C436" s="127" t="s">
        <v>1110</v>
      </c>
      <c r="D436" s="127" t="s">
        <v>147</v>
      </c>
      <c r="E436" s="128"/>
      <c r="F436" s="129" t="s">
        <v>1633</v>
      </c>
      <c r="G436" s="130"/>
      <c r="H436" s="131">
        <v>0</v>
      </c>
      <c r="I436" s="132"/>
      <c r="J436" s="133">
        <f t="shared" si="80"/>
        <v>0</v>
      </c>
      <c r="K436" s="134"/>
      <c r="L436" s="30"/>
      <c r="M436" s="135" t="s">
        <v>1</v>
      </c>
      <c r="N436" s="136" t="s">
        <v>43</v>
      </c>
      <c r="P436" s="137">
        <f t="shared" si="81"/>
        <v>0</v>
      </c>
      <c r="Q436" s="137">
        <v>4.8120000000000003E-2</v>
      </c>
      <c r="R436" s="137">
        <f t="shared" si="82"/>
        <v>0</v>
      </c>
      <c r="S436" s="137">
        <v>0</v>
      </c>
      <c r="T436" s="138">
        <f t="shared" si="83"/>
        <v>0</v>
      </c>
      <c r="AR436" s="139" t="s">
        <v>215</v>
      </c>
      <c r="AT436" s="139" t="s">
        <v>147</v>
      </c>
      <c r="AU436" s="139" t="s">
        <v>84</v>
      </c>
      <c r="AY436" s="15" t="s">
        <v>145</v>
      </c>
      <c r="BE436" s="140">
        <f t="shared" si="84"/>
        <v>0</v>
      </c>
      <c r="BF436" s="140">
        <f t="shared" si="85"/>
        <v>0</v>
      </c>
      <c r="BG436" s="140">
        <f t="shared" si="86"/>
        <v>0</v>
      </c>
      <c r="BH436" s="140">
        <f t="shared" si="87"/>
        <v>0</v>
      </c>
      <c r="BI436" s="140">
        <f t="shared" si="88"/>
        <v>0</v>
      </c>
      <c r="BJ436" s="15" t="s">
        <v>21</v>
      </c>
      <c r="BK436" s="140">
        <f t="shared" si="89"/>
        <v>0</v>
      </c>
      <c r="BL436" s="15" t="s">
        <v>215</v>
      </c>
      <c r="BM436" s="139" t="s">
        <v>1111</v>
      </c>
    </row>
    <row r="437" spans="2:65" s="1" customFormat="1" ht="35.75" customHeight="1">
      <c r="B437" s="126"/>
      <c r="C437" s="127" t="s">
        <v>1112</v>
      </c>
      <c r="D437" s="127" t="s">
        <v>147</v>
      </c>
      <c r="E437" s="128" t="s">
        <v>1113</v>
      </c>
      <c r="F437" s="129" t="s">
        <v>1114</v>
      </c>
      <c r="G437" s="130" t="s">
        <v>187</v>
      </c>
      <c r="H437" s="131">
        <v>1</v>
      </c>
      <c r="I437" s="132"/>
      <c r="J437" s="133">
        <f t="shared" si="80"/>
        <v>0</v>
      </c>
      <c r="K437" s="134"/>
      <c r="L437" s="30"/>
      <c r="M437" s="135" t="s">
        <v>1</v>
      </c>
      <c r="N437" s="136" t="s">
        <v>43</v>
      </c>
      <c r="P437" s="137">
        <f t="shared" si="81"/>
        <v>0</v>
      </c>
      <c r="Q437" s="137">
        <v>5.0709999999999998E-2</v>
      </c>
      <c r="R437" s="137">
        <f t="shared" si="82"/>
        <v>5.0709999999999998E-2</v>
      </c>
      <c r="S437" s="137">
        <v>0</v>
      </c>
      <c r="T437" s="138">
        <f t="shared" si="83"/>
        <v>0</v>
      </c>
      <c r="AR437" s="139" t="s">
        <v>215</v>
      </c>
      <c r="AT437" s="139" t="s">
        <v>147</v>
      </c>
      <c r="AU437" s="139" t="s">
        <v>84</v>
      </c>
      <c r="AY437" s="15" t="s">
        <v>145</v>
      </c>
      <c r="BE437" s="140">
        <f t="shared" si="84"/>
        <v>0</v>
      </c>
      <c r="BF437" s="140">
        <f t="shared" si="85"/>
        <v>0</v>
      </c>
      <c r="BG437" s="140">
        <f t="shared" si="86"/>
        <v>0</v>
      </c>
      <c r="BH437" s="140">
        <f t="shared" si="87"/>
        <v>0</v>
      </c>
      <c r="BI437" s="140">
        <f t="shared" si="88"/>
        <v>0</v>
      </c>
      <c r="BJ437" s="15" t="s">
        <v>21</v>
      </c>
      <c r="BK437" s="140">
        <f t="shared" si="89"/>
        <v>0</v>
      </c>
      <c r="BL437" s="15" t="s">
        <v>215</v>
      </c>
      <c r="BM437" s="139" t="s">
        <v>1115</v>
      </c>
    </row>
    <row r="438" spans="2:65" s="1" customFormat="1" ht="22.9" customHeight="1">
      <c r="B438" s="126"/>
      <c r="C438" s="127" t="s">
        <v>1116</v>
      </c>
      <c r="D438" s="127" t="s">
        <v>147</v>
      </c>
      <c r="E438" s="128" t="s">
        <v>1117</v>
      </c>
      <c r="F438" s="129" t="s">
        <v>1118</v>
      </c>
      <c r="G438" s="130" t="s">
        <v>187</v>
      </c>
      <c r="H438" s="131">
        <v>1</v>
      </c>
      <c r="I438" s="132"/>
      <c r="J438" s="133">
        <f t="shared" si="80"/>
        <v>0</v>
      </c>
      <c r="K438" s="134"/>
      <c r="L438" s="30"/>
      <c r="M438" s="135" t="s">
        <v>1</v>
      </c>
      <c r="N438" s="136" t="s">
        <v>43</v>
      </c>
      <c r="P438" s="137">
        <f t="shared" si="81"/>
        <v>0</v>
      </c>
      <c r="Q438" s="137">
        <v>0</v>
      </c>
      <c r="R438" s="137">
        <f t="shared" si="82"/>
        <v>0</v>
      </c>
      <c r="S438" s="137">
        <v>0</v>
      </c>
      <c r="T438" s="138">
        <f t="shared" si="83"/>
        <v>0</v>
      </c>
      <c r="AR438" s="139" t="s">
        <v>215</v>
      </c>
      <c r="AT438" s="139" t="s">
        <v>147</v>
      </c>
      <c r="AU438" s="139" t="s">
        <v>84</v>
      </c>
      <c r="AY438" s="15" t="s">
        <v>145</v>
      </c>
      <c r="BE438" s="140">
        <f t="shared" si="84"/>
        <v>0</v>
      </c>
      <c r="BF438" s="140">
        <f t="shared" si="85"/>
        <v>0</v>
      </c>
      <c r="BG438" s="140">
        <f t="shared" si="86"/>
        <v>0</v>
      </c>
      <c r="BH438" s="140">
        <f t="shared" si="87"/>
        <v>0</v>
      </c>
      <c r="BI438" s="140">
        <f t="shared" si="88"/>
        <v>0</v>
      </c>
      <c r="BJ438" s="15" t="s">
        <v>21</v>
      </c>
      <c r="BK438" s="140">
        <f t="shared" si="89"/>
        <v>0</v>
      </c>
      <c r="BL438" s="15" t="s">
        <v>215</v>
      </c>
      <c r="BM438" s="139" t="s">
        <v>1119</v>
      </c>
    </row>
    <row r="439" spans="2:65" s="1" customFormat="1" ht="13.9" customHeight="1">
      <c r="B439" s="126"/>
      <c r="C439" s="141" t="s">
        <v>1120</v>
      </c>
      <c r="D439" s="141" t="s">
        <v>176</v>
      </c>
      <c r="E439" s="142" t="s">
        <v>1121</v>
      </c>
      <c r="F439" s="143" t="s">
        <v>1122</v>
      </c>
      <c r="G439" s="144" t="s">
        <v>187</v>
      </c>
      <c r="H439" s="145">
        <v>1</v>
      </c>
      <c r="I439" s="146"/>
      <c r="J439" s="147">
        <f t="shared" si="80"/>
        <v>0</v>
      </c>
      <c r="K439" s="148"/>
      <c r="L439" s="149"/>
      <c r="M439" s="150" t="s">
        <v>1</v>
      </c>
      <c r="N439" s="151" t="s">
        <v>43</v>
      </c>
      <c r="P439" s="137">
        <f t="shared" si="81"/>
        <v>0</v>
      </c>
      <c r="Q439" s="137">
        <v>3.0700000000000002E-2</v>
      </c>
      <c r="R439" s="137">
        <f t="shared" si="82"/>
        <v>3.0700000000000002E-2</v>
      </c>
      <c r="S439" s="137">
        <v>0</v>
      </c>
      <c r="T439" s="138">
        <f t="shared" si="83"/>
        <v>0</v>
      </c>
      <c r="AR439" s="139" t="s">
        <v>293</v>
      </c>
      <c r="AT439" s="139" t="s">
        <v>176</v>
      </c>
      <c r="AU439" s="139" t="s">
        <v>84</v>
      </c>
      <c r="AY439" s="15" t="s">
        <v>145</v>
      </c>
      <c r="BE439" s="140">
        <f t="shared" si="84"/>
        <v>0</v>
      </c>
      <c r="BF439" s="140">
        <f t="shared" si="85"/>
        <v>0</v>
      </c>
      <c r="BG439" s="140">
        <f t="shared" si="86"/>
        <v>0</v>
      </c>
      <c r="BH439" s="140">
        <f t="shared" si="87"/>
        <v>0</v>
      </c>
      <c r="BI439" s="140">
        <f t="shared" si="88"/>
        <v>0</v>
      </c>
      <c r="BJ439" s="15" t="s">
        <v>21</v>
      </c>
      <c r="BK439" s="140">
        <f t="shared" si="89"/>
        <v>0</v>
      </c>
      <c r="BL439" s="15" t="s">
        <v>215</v>
      </c>
      <c r="BM439" s="139" t="s">
        <v>1123</v>
      </c>
    </row>
    <row r="440" spans="2:65" s="1" customFormat="1" ht="13.9" customHeight="1">
      <c r="B440" s="126"/>
      <c r="C440" s="127" t="s">
        <v>1124</v>
      </c>
      <c r="D440" s="127" t="s">
        <v>147</v>
      </c>
      <c r="E440" s="128" t="s">
        <v>1125</v>
      </c>
      <c r="F440" s="129" t="s">
        <v>1126</v>
      </c>
      <c r="G440" s="130" t="s">
        <v>187</v>
      </c>
      <c r="H440" s="131">
        <v>4</v>
      </c>
      <c r="I440" s="132"/>
      <c r="J440" s="133">
        <f t="shared" si="80"/>
        <v>0</v>
      </c>
      <c r="K440" s="134"/>
      <c r="L440" s="30"/>
      <c r="M440" s="135" t="s">
        <v>1</v>
      </c>
      <c r="N440" s="136" t="s">
        <v>43</v>
      </c>
      <c r="P440" s="137">
        <f t="shared" si="81"/>
        <v>0</v>
      </c>
      <c r="Q440" s="137">
        <v>0</v>
      </c>
      <c r="R440" s="137">
        <f t="shared" si="82"/>
        <v>0</v>
      </c>
      <c r="S440" s="137">
        <v>0</v>
      </c>
      <c r="T440" s="138">
        <f t="shared" si="83"/>
        <v>0</v>
      </c>
      <c r="AR440" s="139" t="s">
        <v>215</v>
      </c>
      <c r="AT440" s="139" t="s">
        <v>147</v>
      </c>
      <c r="AU440" s="139" t="s">
        <v>84</v>
      </c>
      <c r="AY440" s="15" t="s">
        <v>145</v>
      </c>
      <c r="BE440" s="140">
        <f t="shared" si="84"/>
        <v>0</v>
      </c>
      <c r="BF440" s="140">
        <f t="shared" si="85"/>
        <v>0</v>
      </c>
      <c r="BG440" s="140">
        <f t="shared" si="86"/>
        <v>0</v>
      </c>
      <c r="BH440" s="140">
        <f t="shared" si="87"/>
        <v>0</v>
      </c>
      <c r="BI440" s="140">
        <f t="shared" si="88"/>
        <v>0</v>
      </c>
      <c r="BJ440" s="15" t="s">
        <v>21</v>
      </c>
      <c r="BK440" s="140">
        <f t="shared" si="89"/>
        <v>0</v>
      </c>
      <c r="BL440" s="15" t="s">
        <v>215</v>
      </c>
      <c r="BM440" s="139" t="s">
        <v>1127</v>
      </c>
    </row>
    <row r="441" spans="2:65" s="1" customFormat="1" ht="13.9" customHeight="1">
      <c r="B441" s="126"/>
      <c r="C441" s="127" t="s">
        <v>1128</v>
      </c>
      <c r="D441" s="127" t="s">
        <v>147</v>
      </c>
      <c r="E441" s="128" t="s">
        <v>1129</v>
      </c>
      <c r="F441" s="129" t="s">
        <v>1130</v>
      </c>
      <c r="G441" s="130" t="s">
        <v>192</v>
      </c>
      <c r="H441" s="131">
        <v>40</v>
      </c>
      <c r="I441" s="132"/>
      <c r="J441" s="133">
        <f t="shared" si="80"/>
        <v>0</v>
      </c>
      <c r="K441" s="134"/>
      <c r="L441" s="30"/>
      <c r="M441" s="135" t="s">
        <v>1</v>
      </c>
      <c r="N441" s="136" t="s">
        <v>43</v>
      </c>
      <c r="P441" s="137">
        <f t="shared" si="81"/>
        <v>0</v>
      </c>
      <c r="Q441" s="137">
        <v>0</v>
      </c>
      <c r="R441" s="137">
        <f t="shared" si="82"/>
        <v>0</v>
      </c>
      <c r="S441" s="137">
        <v>0</v>
      </c>
      <c r="T441" s="138">
        <f t="shared" si="83"/>
        <v>0</v>
      </c>
      <c r="AR441" s="139" t="s">
        <v>215</v>
      </c>
      <c r="AT441" s="139" t="s">
        <v>147</v>
      </c>
      <c r="AU441" s="139" t="s">
        <v>84</v>
      </c>
      <c r="AY441" s="15" t="s">
        <v>145</v>
      </c>
      <c r="BE441" s="140">
        <f t="shared" si="84"/>
        <v>0</v>
      </c>
      <c r="BF441" s="140">
        <f t="shared" si="85"/>
        <v>0</v>
      </c>
      <c r="BG441" s="140">
        <f t="shared" si="86"/>
        <v>0</v>
      </c>
      <c r="BH441" s="140">
        <f t="shared" si="87"/>
        <v>0</v>
      </c>
      <c r="BI441" s="140">
        <f t="shared" si="88"/>
        <v>0</v>
      </c>
      <c r="BJ441" s="15" t="s">
        <v>21</v>
      </c>
      <c r="BK441" s="140">
        <f t="shared" si="89"/>
        <v>0</v>
      </c>
      <c r="BL441" s="15" t="s">
        <v>215</v>
      </c>
      <c r="BM441" s="139" t="s">
        <v>1131</v>
      </c>
    </row>
    <row r="442" spans="2:65" s="1" customFormat="1" ht="13.9" customHeight="1">
      <c r="B442" s="126"/>
      <c r="C442" s="127" t="s">
        <v>1132</v>
      </c>
      <c r="D442" s="127" t="s">
        <v>147</v>
      </c>
      <c r="E442" s="128" t="s">
        <v>1133</v>
      </c>
      <c r="F442" s="129" t="s">
        <v>1134</v>
      </c>
      <c r="G442" s="130" t="s">
        <v>192</v>
      </c>
      <c r="H442" s="131">
        <v>40</v>
      </c>
      <c r="I442" s="132"/>
      <c r="J442" s="133">
        <f t="shared" si="80"/>
        <v>0</v>
      </c>
      <c r="K442" s="134"/>
      <c r="L442" s="30"/>
      <c r="M442" s="135" t="s">
        <v>1</v>
      </c>
      <c r="N442" s="136" t="s">
        <v>43</v>
      </c>
      <c r="P442" s="137">
        <f t="shared" si="81"/>
        <v>0</v>
      </c>
      <c r="Q442" s="137">
        <v>0</v>
      </c>
      <c r="R442" s="137">
        <f t="shared" si="82"/>
        <v>0</v>
      </c>
      <c r="S442" s="137">
        <v>0</v>
      </c>
      <c r="T442" s="138">
        <f t="shared" si="83"/>
        <v>0</v>
      </c>
      <c r="AR442" s="139" t="s">
        <v>215</v>
      </c>
      <c r="AT442" s="139" t="s">
        <v>147</v>
      </c>
      <c r="AU442" s="139" t="s">
        <v>84</v>
      </c>
      <c r="AY442" s="15" t="s">
        <v>145</v>
      </c>
      <c r="BE442" s="140">
        <f t="shared" si="84"/>
        <v>0</v>
      </c>
      <c r="BF442" s="140">
        <f t="shared" si="85"/>
        <v>0</v>
      </c>
      <c r="BG442" s="140">
        <f t="shared" si="86"/>
        <v>0</v>
      </c>
      <c r="BH442" s="140">
        <f t="shared" si="87"/>
        <v>0</v>
      </c>
      <c r="BI442" s="140">
        <f t="shared" si="88"/>
        <v>0</v>
      </c>
      <c r="BJ442" s="15" t="s">
        <v>21</v>
      </c>
      <c r="BK442" s="140">
        <f t="shared" si="89"/>
        <v>0</v>
      </c>
      <c r="BL442" s="15" t="s">
        <v>215</v>
      </c>
      <c r="BM442" s="139" t="s">
        <v>1135</v>
      </c>
    </row>
    <row r="443" spans="2:65" s="1" customFormat="1" ht="22.9" customHeight="1">
      <c r="B443" s="126"/>
      <c r="C443" s="127" t="s">
        <v>1136</v>
      </c>
      <c r="D443" s="127" t="s">
        <v>147</v>
      </c>
      <c r="E443" s="128" t="s">
        <v>1137</v>
      </c>
      <c r="F443" s="129" t="s">
        <v>1138</v>
      </c>
      <c r="G443" s="130" t="s">
        <v>179</v>
      </c>
      <c r="H443" s="131">
        <v>8.1000000000000003E-2</v>
      </c>
      <c r="I443" s="132"/>
      <c r="J443" s="133">
        <f t="shared" si="80"/>
        <v>0</v>
      </c>
      <c r="K443" s="134"/>
      <c r="L443" s="30"/>
      <c r="M443" s="135" t="s">
        <v>1</v>
      </c>
      <c r="N443" s="136" t="s">
        <v>43</v>
      </c>
      <c r="P443" s="137">
        <f t="shared" si="81"/>
        <v>0</v>
      </c>
      <c r="Q443" s="137">
        <v>0</v>
      </c>
      <c r="R443" s="137">
        <f t="shared" si="82"/>
        <v>0</v>
      </c>
      <c r="S443" s="137">
        <v>0</v>
      </c>
      <c r="T443" s="138">
        <f t="shared" si="83"/>
        <v>0</v>
      </c>
      <c r="AR443" s="139" t="s">
        <v>215</v>
      </c>
      <c r="AT443" s="139" t="s">
        <v>147</v>
      </c>
      <c r="AU443" s="139" t="s">
        <v>84</v>
      </c>
      <c r="AY443" s="15" t="s">
        <v>145</v>
      </c>
      <c r="BE443" s="140">
        <f t="shared" si="84"/>
        <v>0</v>
      </c>
      <c r="BF443" s="140">
        <f t="shared" si="85"/>
        <v>0</v>
      </c>
      <c r="BG443" s="140">
        <f t="shared" si="86"/>
        <v>0</v>
      </c>
      <c r="BH443" s="140">
        <f t="shared" si="87"/>
        <v>0</v>
      </c>
      <c r="BI443" s="140">
        <f t="shared" si="88"/>
        <v>0</v>
      </c>
      <c r="BJ443" s="15" t="s">
        <v>21</v>
      </c>
      <c r="BK443" s="140">
        <f t="shared" si="89"/>
        <v>0</v>
      </c>
      <c r="BL443" s="15" t="s">
        <v>215</v>
      </c>
      <c r="BM443" s="139" t="s">
        <v>1139</v>
      </c>
    </row>
    <row r="444" spans="2:65" s="1" customFormat="1" ht="22.9" customHeight="1">
      <c r="B444" s="126"/>
      <c r="C444" s="127" t="s">
        <v>1140</v>
      </c>
      <c r="D444" s="127" t="s">
        <v>147</v>
      </c>
      <c r="E444" s="128" t="s">
        <v>1141</v>
      </c>
      <c r="F444" s="129" t="s">
        <v>1142</v>
      </c>
      <c r="G444" s="130" t="s">
        <v>179</v>
      </c>
      <c r="H444" s="131">
        <v>8.1000000000000003E-2</v>
      </c>
      <c r="I444" s="132"/>
      <c r="J444" s="133">
        <f t="shared" si="80"/>
        <v>0</v>
      </c>
      <c r="K444" s="134"/>
      <c r="L444" s="30"/>
      <c r="M444" s="135" t="s">
        <v>1</v>
      </c>
      <c r="N444" s="136" t="s">
        <v>43</v>
      </c>
      <c r="P444" s="137">
        <f t="shared" si="81"/>
        <v>0</v>
      </c>
      <c r="Q444" s="137">
        <v>0</v>
      </c>
      <c r="R444" s="137">
        <f t="shared" si="82"/>
        <v>0</v>
      </c>
      <c r="S444" s="137">
        <v>0</v>
      </c>
      <c r="T444" s="138">
        <f t="shared" si="83"/>
        <v>0</v>
      </c>
      <c r="AR444" s="139" t="s">
        <v>215</v>
      </c>
      <c r="AT444" s="139" t="s">
        <v>147</v>
      </c>
      <c r="AU444" s="139" t="s">
        <v>84</v>
      </c>
      <c r="AY444" s="15" t="s">
        <v>145</v>
      </c>
      <c r="BE444" s="140">
        <f t="shared" si="84"/>
        <v>0</v>
      </c>
      <c r="BF444" s="140">
        <f t="shared" si="85"/>
        <v>0</v>
      </c>
      <c r="BG444" s="140">
        <f t="shared" si="86"/>
        <v>0</v>
      </c>
      <c r="BH444" s="140">
        <f t="shared" si="87"/>
        <v>0</v>
      </c>
      <c r="BI444" s="140">
        <f t="shared" si="88"/>
        <v>0</v>
      </c>
      <c r="BJ444" s="15" t="s">
        <v>21</v>
      </c>
      <c r="BK444" s="140">
        <f t="shared" si="89"/>
        <v>0</v>
      </c>
      <c r="BL444" s="15" t="s">
        <v>215</v>
      </c>
      <c r="BM444" s="139" t="s">
        <v>1143</v>
      </c>
    </row>
    <row r="445" spans="2:65" s="11" customFormat="1" ht="22.75" customHeight="1">
      <c r="B445" s="114"/>
      <c r="D445" s="115" t="s">
        <v>77</v>
      </c>
      <c r="E445" s="124" t="s">
        <v>1144</v>
      </c>
      <c r="F445" s="124" t="s">
        <v>1145</v>
      </c>
      <c r="I445" s="117"/>
      <c r="J445" s="125">
        <f>BK445</f>
        <v>0</v>
      </c>
      <c r="L445" s="114"/>
      <c r="M445" s="119"/>
      <c r="P445" s="120">
        <f>P446</f>
        <v>0</v>
      </c>
      <c r="R445" s="120">
        <f>R446</f>
        <v>0</v>
      </c>
      <c r="T445" s="121">
        <f>T446</f>
        <v>0</v>
      </c>
      <c r="AR445" s="115" t="s">
        <v>84</v>
      </c>
      <c r="AT445" s="122" t="s">
        <v>77</v>
      </c>
      <c r="AU445" s="122" t="s">
        <v>21</v>
      </c>
      <c r="AY445" s="115" t="s">
        <v>145</v>
      </c>
      <c r="BK445" s="123">
        <f>BK446</f>
        <v>0</v>
      </c>
    </row>
    <row r="446" spans="2:65" s="1" customFormat="1" ht="13.9" customHeight="1">
      <c r="B446" s="126"/>
      <c r="C446" s="127" t="s">
        <v>1146</v>
      </c>
      <c r="D446" s="127" t="s">
        <v>147</v>
      </c>
      <c r="E446" s="128" t="s">
        <v>1147</v>
      </c>
      <c r="F446" s="129" t="s">
        <v>1148</v>
      </c>
      <c r="G446" s="130" t="s">
        <v>187</v>
      </c>
      <c r="H446" s="131">
        <v>1</v>
      </c>
      <c r="I446" s="132"/>
      <c r="J446" s="133">
        <f>ROUND(I446*H446,2)</f>
        <v>0</v>
      </c>
      <c r="K446" s="134"/>
      <c r="L446" s="30"/>
      <c r="M446" s="135" t="s">
        <v>1</v>
      </c>
      <c r="N446" s="136" t="s">
        <v>43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215</v>
      </c>
      <c r="AT446" s="139" t="s">
        <v>147</v>
      </c>
      <c r="AU446" s="139" t="s">
        <v>84</v>
      </c>
      <c r="AY446" s="15" t="s">
        <v>145</v>
      </c>
      <c r="BE446" s="140">
        <f>IF(N446="základní",J446,0)</f>
        <v>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5" t="s">
        <v>21</v>
      </c>
      <c r="BK446" s="140">
        <f>ROUND(I446*H446,2)</f>
        <v>0</v>
      </c>
      <c r="BL446" s="15" t="s">
        <v>215</v>
      </c>
      <c r="BM446" s="139" t="s">
        <v>1149</v>
      </c>
    </row>
    <row r="447" spans="2:65" s="11" customFormat="1" ht="22.75" customHeight="1">
      <c r="B447" s="114"/>
      <c r="D447" s="115" t="s">
        <v>77</v>
      </c>
      <c r="E447" s="124" t="s">
        <v>1150</v>
      </c>
      <c r="F447" s="124" t="s">
        <v>1151</v>
      </c>
      <c r="I447" s="117"/>
      <c r="J447" s="125">
        <f>BK447</f>
        <v>0</v>
      </c>
      <c r="L447" s="114"/>
      <c r="M447" s="119"/>
      <c r="P447" s="120">
        <f>P448</f>
        <v>0</v>
      </c>
      <c r="R447" s="120">
        <f>R448</f>
        <v>0</v>
      </c>
      <c r="T447" s="121">
        <f>T448</f>
        <v>0</v>
      </c>
      <c r="AR447" s="115" t="s">
        <v>84</v>
      </c>
      <c r="AT447" s="122" t="s">
        <v>77</v>
      </c>
      <c r="AU447" s="122" t="s">
        <v>21</v>
      </c>
      <c r="AY447" s="115" t="s">
        <v>145</v>
      </c>
      <c r="BK447" s="123">
        <f>BK448</f>
        <v>0</v>
      </c>
    </row>
    <row r="448" spans="2:65" s="1" customFormat="1" ht="13.9" customHeight="1">
      <c r="B448" s="126"/>
      <c r="C448" s="127" t="s">
        <v>1152</v>
      </c>
      <c r="D448" s="127" t="s">
        <v>147</v>
      </c>
      <c r="E448" s="128" t="s">
        <v>1153</v>
      </c>
      <c r="F448" s="129" t="s">
        <v>1154</v>
      </c>
      <c r="G448" s="130" t="s">
        <v>187</v>
      </c>
      <c r="H448" s="131">
        <v>1</v>
      </c>
      <c r="I448" s="132"/>
      <c r="J448" s="133">
        <f>ROUND(I448*H448,2)</f>
        <v>0</v>
      </c>
      <c r="K448" s="134"/>
      <c r="L448" s="30"/>
      <c r="M448" s="135" t="s">
        <v>1</v>
      </c>
      <c r="N448" s="136" t="s">
        <v>43</v>
      </c>
      <c r="P448" s="137">
        <f>O448*H448</f>
        <v>0</v>
      </c>
      <c r="Q448" s="137">
        <v>0</v>
      </c>
      <c r="R448" s="137">
        <f>Q448*H448</f>
        <v>0</v>
      </c>
      <c r="S448" s="137">
        <v>0</v>
      </c>
      <c r="T448" s="138">
        <f>S448*H448</f>
        <v>0</v>
      </c>
      <c r="AR448" s="139" t="s">
        <v>215</v>
      </c>
      <c r="AT448" s="139" t="s">
        <v>147</v>
      </c>
      <c r="AU448" s="139" t="s">
        <v>84</v>
      </c>
      <c r="AY448" s="15" t="s">
        <v>145</v>
      </c>
      <c r="BE448" s="140">
        <f>IF(N448="základní",J448,0)</f>
        <v>0</v>
      </c>
      <c r="BF448" s="140">
        <f>IF(N448="snížená",J448,0)</f>
        <v>0</v>
      </c>
      <c r="BG448" s="140">
        <f>IF(N448="zákl. přenesená",J448,0)</f>
        <v>0</v>
      </c>
      <c r="BH448" s="140">
        <f>IF(N448="sníž. přenesená",J448,0)</f>
        <v>0</v>
      </c>
      <c r="BI448" s="140">
        <f>IF(N448="nulová",J448,0)</f>
        <v>0</v>
      </c>
      <c r="BJ448" s="15" t="s">
        <v>21</v>
      </c>
      <c r="BK448" s="140">
        <f>ROUND(I448*H448,2)</f>
        <v>0</v>
      </c>
      <c r="BL448" s="15" t="s">
        <v>215</v>
      </c>
      <c r="BM448" s="139" t="s">
        <v>1155</v>
      </c>
    </row>
    <row r="449" spans="2:65" s="11" customFormat="1" ht="22.75" customHeight="1">
      <c r="B449" s="114"/>
      <c r="D449" s="115" t="s">
        <v>77</v>
      </c>
      <c r="E449" s="124" t="s">
        <v>1156</v>
      </c>
      <c r="F449" s="124" t="s">
        <v>1157</v>
      </c>
      <c r="I449" s="117"/>
      <c r="J449" s="125">
        <f>BK449</f>
        <v>0</v>
      </c>
      <c r="L449" s="114"/>
      <c r="M449" s="119"/>
      <c r="P449" s="120">
        <f>SUM(P450:P462)</f>
        <v>0</v>
      </c>
      <c r="R449" s="120">
        <f>SUM(R450:R462)</f>
        <v>2.3607809999999994</v>
      </c>
      <c r="T449" s="121">
        <f>SUM(T450:T462)</f>
        <v>1.5317999999999998</v>
      </c>
      <c r="AR449" s="115" t="s">
        <v>84</v>
      </c>
      <c r="AT449" s="122" t="s">
        <v>77</v>
      </c>
      <c r="AU449" s="122" t="s">
        <v>21</v>
      </c>
      <c r="AY449" s="115" t="s">
        <v>145</v>
      </c>
      <c r="BK449" s="123">
        <f>SUM(BK450:BK462)</f>
        <v>0</v>
      </c>
    </row>
    <row r="450" spans="2:65" s="1" customFormat="1" ht="22.9" customHeight="1">
      <c r="B450" s="126"/>
      <c r="C450" s="127" t="s">
        <v>1158</v>
      </c>
      <c r="D450" s="127" t="s">
        <v>147</v>
      </c>
      <c r="E450" s="128" t="s">
        <v>1159</v>
      </c>
      <c r="F450" s="129" t="s">
        <v>1160</v>
      </c>
      <c r="G450" s="130" t="s">
        <v>187</v>
      </c>
      <c r="H450" s="131">
        <v>44</v>
      </c>
      <c r="I450" s="132"/>
      <c r="J450" s="133">
        <f>ROUND(I450*H450,2)</f>
        <v>0</v>
      </c>
      <c r="K450" s="134"/>
      <c r="L450" s="30"/>
      <c r="M450" s="135" t="s">
        <v>1</v>
      </c>
      <c r="N450" s="136" t="s">
        <v>43</v>
      </c>
      <c r="P450" s="137">
        <f>O450*H450</f>
        <v>0</v>
      </c>
      <c r="Q450" s="137">
        <v>0</v>
      </c>
      <c r="R450" s="137">
        <f>Q450*H450</f>
        <v>0</v>
      </c>
      <c r="S450" s="137">
        <v>1.1999999999999999E-3</v>
      </c>
      <c r="T450" s="138">
        <f>S450*H450</f>
        <v>5.2799999999999993E-2</v>
      </c>
      <c r="AR450" s="139" t="s">
        <v>215</v>
      </c>
      <c r="AT450" s="139" t="s">
        <v>147</v>
      </c>
      <c r="AU450" s="139" t="s">
        <v>84</v>
      </c>
      <c r="AY450" s="15" t="s">
        <v>145</v>
      </c>
      <c r="BE450" s="140">
        <f>IF(N450="základní",J450,0)</f>
        <v>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5" t="s">
        <v>21</v>
      </c>
      <c r="BK450" s="140">
        <f>ROUND(I450*H450,2)</f>
        <v>0</v>
      </c>
      <c r="BL450" s="15" t="s">
        <v>215</v>
      </c>
      <c r="BM450" s="139" t="s">
        <v>1161</v>
      </c>
    </row>
    <row r="451" spans="2:65" s="1" customFormat="1" ht="22.9" customHeight="1">
      <c r="B451" s="126"/>
      <c r="C451" s="127" t="s">
        <v>1162</v>
      </c>
      <c r="D451" s="127" t="s">
        <v>147</v>
      </c>
      <c r="E451" s="128" t="s">
        <v>1163</v>
      </c>
      <c r="F451" s="129" t="s">
        <v>1164</v>
      </c>
      <c r="G451" s="130" t="s">
        <v>192</v>
      </c>
      <c r="H451" s="131">
        <v>29.7</v>
      </c>
      <c r="I451" s="132"/>
      <c r="J451" s="133">
        <f>ROUND(I451*H451,2)</f>
        <v>0</v>
      </c>
      <c r="K451" s="134"/>
      <c r="L451" s="30"/>
      <c r="M451" s="135" t="s">
        <v>1</v>
      </c>
      <c r="N451" s="136" t="s">
        <v>43</v>
      </c>
      <c r="P451" s="137">
        <f>O451*H451</f>
        <v>0</v>
      </c>
      <c r="Q451" s="137">
        <v>1.2359999999999999E-2</v>
      </c>
      <c r="R451" s="137">
        <f>Q451*H451</f>
        <v>0.36709199999999997</v>
      </c>
      <c r="S451" s="137">
        <v>0</v>
      </c>
      <c r="T451" s="138">
        <f>S451*H451</f>
        <v>0</v>
      </c>
      <c r="AR451" s="139" t="s">
        <v>215</v>
      </c>
      <c r="AT451" s="139" t="s">
        <v>147</v>
      </c>
      <c r="AU451" s="139" t="s">
        <v>84</v>
      </c>
      <c r="AY451" s="15" t="s">
        <v>145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5" t="s">
        <v>21</v>
      </c>
      <c r="BK451" s="140">
        <f>ROUND(I451*H451,2)</f>
        <v>0</v>
      </c>
      <c r="BL451" s="15" t="s">
        <v>215</v>
      </c>
      <c r="BM451" s="139" t="s">
        <v>1165</v>
      </c>
    </row>
    <row r="452" spans="2:65" s="12" customFormat="1">
      <c r="B452" s="152"/>
      <c r="D452" s="153" t="s">
        <v>181</v>
      </c>
      <c r="E452" s="159" t="s">
        <v>1</v>
      </c>
      <c r="F452" s="154" t="s">
        <v>1166</v>
      </c>
      <c r="H452" s="155">
        <v>29.7</v>
      </c>
      <c r="I452" s="156"/>
      <c r="L452" s="152"/>
      <c r="M452" s="157"/>
      <c r="T452" s="158"/>
      <c r="AT452" s="159" t="s">
        <v>181</v>
      </c>
      <c r="AU452" s="159" t="s">
        <v>84</v>
      </c>
      <c r="AV452" s="12" t="s">
        <v>84</v>
      </c>
      <c r="AW452" s="12" t="s">
        <v>32</v>
      </c>
      <c r="AX452" s="12" t="s">
        <v>21</v>
      </c>
      <c r="AY452" s="159" t="s">
        <v>145</v>
      </c>
    </row>
    <row r="453" spans="2:65" s="1" customFormat="1" ht="22.9" customHeight="1">
      <c r="B453" s="126"/>
      <c r="C453" s="127" t="s">
        <v>1167</v>
      </c>
      <c r="D453" s="127" t="s">
        <v>147</v>
      </c>
      <c r="E453" s="128" t="s">
        <v>1168</v>
      </c>
      <c r="F453" s="129" t="s">
        <v>1169</v>
      </c>
      <c r="G453" s="130" t="s">
        <v>192</v>
      </c>
      <c r="H453" s="131">
        <v>91.5</v>
      </c>
      <c r="I453" s="132"/>
      <c r="J453" s="133">
        <f>ROUND(I453*H453,2)</f>
        <v>0</v>
      </c>
      <c r="K453" s="134"/>
      <c r="L453" s="30"/>
      <c r="M453" s="135" t="s">
        <v>1</v>
      </c>
      <c r="N453" s="136" t="s">
        <v>43</v>
      </c>
      <c r="P453" s="137">
        <f>O453*H453</f>
        <v>0</v>
      </c>
      <c r="Q453" s="137">
        <v>1.601E-2</v>
      </c>
      <c r="R453" s="137">
        <f>Q453*H453</f>
        <v>1.464915</v>
      </c>
      <c r="S453" s="137">
        <v>0</v>
      </c>
      <c r="T453" s="138">
        <f>S453*H453</f>
        <v>0</v>
      </c>
      <c r="AR453" s="139" t="s">
        <v>215</v>
      </c>
      <c r="AT453" s="139" t="s">
        <v>147</v>
      </c>
      <c r="AU453" s="139" t="s">
        <v>84</v>
      </c>
      <c r="AY453" s="15" t="s">
        <v>145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5" t="s">
        <v>21</v>
      </c>
      <c r="BK453" s="140">
        <f>ROUND(I453*H453,2)</f>
        <v>0</v>
      </c>
      <c r="BL453" s="15" t="s">
        <v>215</v>
      </c>
      <c r="BM453" s="139" t="s">
        <v>1170</v>
      </c>
    </row>
    <row r="454" spans="2:65" s="1" customFormat="1" ht="22.9" customHeight="1">
      <c r="B454" s="126"/>
      <c r="C454" s="127" t="s">
        <v>1171</v>
      </c>
      <c r="D454" s="127" t="s">
        <v>147</v>
      </c>
      <c r="E454" s="128" t="s">
        <v>1172</v>
      </c>
      <c r="F454" s="129" t="s">
        <v>1173</v>
      </c>
      <c r="G454" s="130" t="s">
        <v>192</v>
      </c>
      <c r="H454" s="131">
        <v>27</v>
      </c>
      <c r="I454" s="132"/>
      <c r="J454" s="133">
        <f>ROUND(I454*H454,2)</f>
        <v>0</v>
      </c>
      <c r="K454" s="134"/>
      <c r="L454" s="30"/>
      <c r="M454" s="135" t="s">
        <v>1</v>
      </c>
      <c r="N454" s="136" t="s">
        <v>43</v>
      </c>
      <c r="P454" s="137">
        <f>O454*H454</f>
        <v>0</v>
      </c>
      <c r="Q454" s="137">
        <v>1.6109999999999999E-2</v>
      </c>
      <c r="R454" s="137">
        <f>Q454*H454</f>
        <v>0.43496999999999997</v>
      </c>
      <c r="S454" s="137">
        <v>0</v>
      </c>
      <c r="T454" s="138">
        <f>S454*H454</f>
        <v>0</v>
      </c>
      <c r="AR454" s="139" t="s">
        <v>215</v>
      </c>
      <c r="AT454" s="139" t="s">
        <v>147</v>
      </c>
      <c r="AU454" s="139" t="s">
        <v>84</v>
      </c>
      <c r="AY454" s="15" t="s">
        <v>145</v>
      </c>
      <c r="BE454" s="140">
        <f>IF(N454="základní",J454,0)</f>
        <v>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5" t="s">
        <v>21</v>
      </c>
      <c r="BK454" s="140">
        <f>ROUND(I454*H454,2)</f>
        <v>0</v>
      </c>
      <c r="BL454" s="15" t="s">
        <v>215</v>
      </c>
      <c r="BM454" s="139" t="s">
        <v>1174</v>
      </c>
    </row>
    <row r="455" spans="2:65" s="12" customFormat="1">
      <c r="B455" s="152"/>
      <c r="D455" s="153" t="s">
        <v>181</v>
      </c>
      <c r="E455" s="159" t="s">
        <v>1</v>
      </c>
      <c r="F455" s="154" t="s">
        <v>1175</v>
      </c>
      <c r="H455" s="155">
        <v>27</v>
      </c>
      <c r="I455" s="156"/>
      <c r="L455" s="152"/>
      <c r="M455" s="157"/>
      <c r="T455" s="158"/>
      <c r="AT455" s="159" t="s">
        <v>181</v>
      </c>
      <c r="AU455" s="159" t="s">
        <v>84</v>
      </c>
      <c r="AV455" s="12" t="s">
        <v>84</v>
      </c>
      <c r="AW455" s="12" t="s">
        <v>32</v>
      </c>
      <c r="AX455" s="12" t="s">
        <v>21</v>
      </c>
      <c r="AY455" s="159" t="s">
        <v>145</v>
      </c>
    </row>
    <row r="456" spans="2:65" s="1" customFormat="1" ht="22.9" customHeight="1">
      <c r="B456" s="126"/>
      <c r="C456" s="127" t="s">
        <v>1176</v>
      </c>
      <c r="D456" s="127" t="s">
        <v>147</v>
      </c>
      <c r="E456" s="128" t="s">
        <v>1177</v>
      </c>
      <c r="F456" s="129" t="s">
        <v>1178</v>
      </c>
      <c r="G456" s="130" t="s">
        <v>306</v>
      </c>
      <c r="H456" s="131">
        <v>267.89999999999998</v>
      </c>
      <c r="I456" s="132"/>
      <c r="J456" s="133">
        <f t="shared" ref="J456:J462" si="90">ROUND(I456*H456,2)</f>
        <v>0</v>
      </c>
      <c r="K456" s="134"/>
      <c r="L456" s="30"/>
      <c r="M456" s="135" t="s">
        <v>1</v>
      </c>
      <c r="N456" s="136" t="s">
        <v>43</v>
      </c>
      <c r="P456" s="137">
        <f t="shared" ref="P456:P462" si="91">O456*H456</f>
        <v>0</v>
      </c>
      <c r="Q456" s="137">
        <v>2.5999999999999998E-4</v>
      </c>
      <c r="R456" s="137">
        <f t="shared" ref="R456:R462" si="92">Q456*H456</f>
        <v>6.9653999999999994E-2</v>
      </c>
      <c r="S456" s="137">
        <v>0</v>
      </c>
      <c r="T456" s="138">
        <f t="shared" ref="T456:T462" si="93">S456*H456</f>
        <v>0</v>
      </c>
      <c r="AR456" s="139" t="s">
        <v>215</v>
      </c>
      <c r="AT456" s="139" t="s">
        <v>147</v>
      </c>
      <c r="AU456" s="139" t="s">
        <v>84</v>
      </c>
      <c r="AY456" s="15" t="s">
        <v>145</v>
      </c>
      <c r="BE456" s="140">
        <f t="shared" ref="BE456:BE462" si="94">IF(N456="základní",J456,0)</f>
        <v>0</v>
      </c>
      <c r="BF456" s="140">
        <f t="shared" ref="BF456:BF462" si="95">IF(N456="snížená",J456,0)</f>
        <v>0</v>
      </c>
      <c r="BG456" s="140">
        <f t="shared" ref="BG456:BG462" si="96">IF(N456="zákl. přenesená",J456,0)</f>
        <v>0</v>
      </c>
      <c r="BH456" s="140">
        <f t="shared" ref="BH456:BH462" si="97">IF(N456="sníž. přenesená",J456,0)</f>
        <v>0</v>
      </c>
      <c r="BI456" s="140">
        <f t="shared" ref="BI456:BI462" si="98">IF(N456="nulová",J456,0)</f>
        <v>0</v>
      </c>
      <c r="BJ456" s="15" t="s">
        <v>21</v>
      </c>
      <c r="BK456" s="140">
        <f t="shared" ref="BK456:BK462" si="99">ROUND(I456*H456,2)</f>
        <v>0</v>
      </c>
      <c r="BL456" s="15" t="s">
        <v>215</v>
      </c>
      <c r="BM456" s="139" t="s">
        <v>1179</v>
      </c>
    </row>
    <row r="457" spans="2:65" s="1" customFormat="1" ht="13.9" customHeight="1">
      <c r="B457" s="126"/>
      <c r="C457" s="127" t="s">
        <v>1180</v>
      </c>
      <c r="D457" s="127" t="s">
        <v>147</v>
      </c>
      <c r="E457" s="128" t="s">
        <v>1181</v>
      </c>
      <c r="F457" s="129" t="s">
        <v>1182</v>
      </c>
      <c r="G457" s="130" t="s">
        <v>192</v>
      </c>
      <c r="H457" s="131">
        <v>91.5</v>
      </c>
      <c r="I457" s="132"/>
      <c r="J457" s="133">
        <f t="shared" si="90"/>
        <v>0</v>
      </c>
      <c r="K457" s="134"/>
      <c r="L457" s="30"/>
      <c r="M457" s="135" t="s">
        <v>1</v>
      </c>
      <c r="N457" s="136" t="s">
        <v>43</v>
      </c>
      <c r="P457" s="137">
        <f t="shared" si="91"/>
        <v>0</v>
      </c>
      <c r="Q457" s="137">
        <v>1E-4</v>
      </c>
      <c r="R457" s="137">
        <f t="shared" si="92"/>
        <v>9.1500000000000001E-3</v>
      </c>
      <c r="S457" s="137">
        <v>0</v>
      </c>
      <c r="T457" s="138">
        <f t="shared" si="93"/>
        <v>0</v>
      </c>
      <c r="AR457" s="139" t="s">
        <v>215</v>
      </c>
      <c r="AT457" s="139" t="s">
        <v>147</v>
      </c>
      <c r="AU457" s="139" t="s">
        <v>84</v>
      </c>
      <c r="AY457" s="15" t="s">
        <v>145</v>
      </c>
      <c r="BE457" s="140">
        <f t="shared" si="94"/>
        <v>0</v>
      </c>
      <c r="BF457" s="140">
        <f t="shared" si="95"/>
        <v>0</v>
      </c>
      <c r="BG457" s="140">
        <f t="shared" si="96"/>
        <v>0</v>
      </c>
      <c r="BH457" s="140">
        <f t="shared" si="97"/>
        <v>0</v>
      </c>
      <c r="BI457" s="140">
        <f t="shared" si="98"/>
        <v>0</v>
      </c>
      <c r="BJ457" s="15" t="s">
        <v>21</v>
      </c>
      <c r="BK457" s="140">
        <f t="shared" si="99"/>
        <v>0</v>
      </c>
      <c r="BL457" s="15" t="s">
        <v>215</v>
      </c>
      <c r="BM457" s="139" t="s">
        <v>1183</v>
      </c>
    </row>
    <row r="458" spans="2:65" s="1" customFormat="1" ht="22.9" customHeight="1">
      <c r="B458" s="126"/>
      <c r="C458" s="127" t="s">
        <v>1184</v>
      </c>
      <c r="D458" s="127" t="s">
        <v>147</v>
      </c>
      <c r="E458" s="128" t="s">
        <v>1185</v>
      </c>
      <c r="F458" s="129" t="s">
        <v>1186</v>
      </c>
      <c r="G458" s="130" t="s">
        <v>192</v>
      </c>
      <c r="H458" s="131">
        <v>98.6</v>
      </c>
      <c r="I458" s="132"/>
      <c r="J458" s="133">
        <f t="shared" si="90"/>
        <v>0</v>
      </c>
      <c r="K458" s="134"/>
      <c r="L458" s="30"/>
      <c r="M458" s="135" t="s">
        <v>1</v>
      </c>
      <c r="N458" s="136" t="s">
        <v>43</v>
      </c>
      <c r="P458" s="137">
        <f t="shared" si="91"/>
        <v>0</v>
      </c>
      <c r="Q458" s="137">
        <v>0</v>
      </c>
      <c r="R458" s="137">
        <f t="shared" si="92"/>
        <v>0</v>
      </c>
      <c r="S458" s="137">
        <v>1.4999999999999999E-2</v>
      </c>
      <c r="T458" s="138">
        <f t="shared" si="93"/>
        <v>1.4789999999999999</v>
      </c>
      <c r="AR458" s="139" t="s">
        <v>215</v>
      </c>
      <c r="AT458" s="139" t="s">
        <v>147</v>
      </c>
      <c r="AU458" s="139" t="s">
        <v>84</v>
      </c>
      <c r="AY458" s="15" t="s">
        <v>145</v>
      </c>
      <c r="BE458" s="140">
        <f t="shared" si="94"/>
        <v>0</v>
      </c>
      <c r="BF458" s="140">
        <f t="shared" si="95"/>
        <v>0</v>
      </c>
      <c r="BG458" s="140">
        <f t="shared" si="96"/>
        <v>0</v>
      </c>
      <c r="BH458" s="140">
        <f t="shared" si="97"/>
        <v>0</v>
      </c>
      <c r="BI458" s="140">
        <f t="shared" si="98"/>
        <v>0</v>
      </c>
      <c r="BJ458" s="15" t="s">
        <v>21</v>
      </c>
      <c r="BK458" s="140">
        <f t="shared" si="99"/>
        <v>0</v>
      </c>
      <c r="BL458" s="15" t="s">
        <v>215</v>
      </c>
      <c r="BM458" s="139" t="s">
        <v>1187</v>
      </c>
    </row>
    <row r="459" spans="2:65" s="1" customFormat="1" ht="13.9" customHeight="1">
      <c r="B459" s="126"/>
      <c r="C459" s="127" t="s">
        <v>1188</v>
      </c>
      <c r="D459" s="127" t="s">
        <v>147</v>
      </c>
      <c r="E459" s="128" t="s">
        <v>1189</v>
      </c>
      <c r="F459" s="129" t="s">
        <v>1190</v>
      </c>
      <c r="G459" s="130" t="s">
        <v>187</v>
      </c>
      <c r="H459" s="131">
        <v>15</v>
      </c>
      <c r="I459" s="132"/>
      <c r="J459" s="133">
        <f t="shared" si="90"/>
        <v>0</v>
      </c>
      <c r="K459" s="134"/>
      <c r="L459" s="30"/>
      <c r="M459" s="135" t="s">
        <v>1</v>
      </c>
      <c r="N459" s="136" t="s">
        <v>43</v>
      </c>
      <c r="P459" s="137">
        <f t="shared" si="91"/>
        <v>0</v>
      </c>
      <c r="Q459" s="137">
        <v>8.0000000000000007E-5</v>
      </c>
      <c r="R459" s="137">
        <f t="shared" si="92"/>
        <v>1.2000000000000001E-3</v>
      </c>
      <c r="S459" s="137">
        <v>0</v>
      </c>
      <c r="T459" s="138">
        <f t="shared" si="93"/>
        <v>0</v>
      </c>
      <c r="AR459" s="139" t="s">
        <v>215</v>
      </c>
      <c r="AT459" s="139" t="s">
        <v>147</v>
      </c>
      <c r="AU459" s="139" t="s">
        <v>84</v>
      </c>
      <c r="AY459" s="15" t="s">
        <v>145</v>
      </c>
      <c r="BE459" s="140">
        <f t="shared" si="94"/>
        <v>0</v>
      </c>
      <c r="BF459" s="140">
        <f t="shared" si="95"/>
        <v>0</v>
      </c>
      <c r="BG459" s="140">
        <f t="shared" si="96"/>
        <v>0</v>
      </c>
      <c r="BH459" s="140">
        <f t="shared" si="97"/>
        <v>0</v>
      </c>
      <c r="BI459" s="140">
        <f t="shared" si="98"/>
        <v>0</v>
      </c>
      <c r="BJ459" s="15" t="s">
        <v>21</v>
      </c>
      <c r="BK459" s="140">
        <f t="shared" si="99"/>
        <v>0</v>
      </c>
      <c r="BL459" s="15" t="s">
        <v>215</v>
      </c>
      <c r="BM459" s="139" t="s">
        <v>1191</v>
      </c>
    </row>
    <row r="460" spans="2:65" s="1" customFormat="1" ht="13.9" customHeight="1">
      <c r="B460" s="126"/>
      <c r="C460" s="141" t="s">
        <v>1192</v>
      </c>
      <c r="D460" s="141" t="s">
        <v>176</v>
      </c>
      <c r="E460" s="142" t="s">
        <v>1193</v>
      </c>
      <c r="F460" s="143" t="s">
        <v>1194</v>
      </c>
      <c r="G460" s="144" t="s">
        <v>187</v>
      </c>
      <c r="H460" s="145">
        <v>15</v>
      </c>
      <c r="I460" s="146"/>
      <c r="J460" s="147">
        <f t="shared" si="90"/>
        <v>0</v>
      </c>
      <c r="K460" s="148"/>
      <c r="L460" s="149"/>
      <c r="M460" s="150" t="s">
        <v>1</v>
      </c>
      <c r="N460" s="151" t="s">
        <v>43</v>
      </c>
      <c r="P460" s="137">
        <f t="shared" si="91"/>
        <v>0</v>
      </c>
      <c r="Q460" s="137">
        <v>9.2000000000000003E-4</v>
      </c>
      <c r="R460" s="137">
        <f t="shared" si="92"/>
        <v>1.38E-2</v>
      </c>
      <c r="S460" s="137">
        <v>0</v>
      </c>
      <c r="T460" s="138">
        <f t="shared" si="93"/>
        <v>0</v>
      </c>
      <c r="AR460" s="139" t="s">
        <v>293</v>
      </c>
      <c r="AT460" s="139" t="s">
        <v>176</v>
      </c>
      <c r="AU460" s="139" t="s">
        <v>84</v>
      </c>
      <c r="AY460" s="15" t="s">
        <v>145</v>
      </c>
      <c r="BE460" s="140">
        <f t="shared" si="94"/>
        <v>0</v>
      </c>
      <c r="BF460" s="140">
        <f t="shared" si="95"/>
        <v>0</v>
      </c>
      <c r="BG460" s="140">
        <f t="shared" si="96"/>
        <v>0</v>
      </c>
      <c r="BH460" s="140">
        <f t="shared" si="97"/>
        <v>0</v>
      </c>
      <c r="BI460" s="140">
        <f t="shared" si="98"/>
        <v>0</v>
      </c>
      <c r="BJ460" s="15" t="s">
        <v>21</v>
      </c>
      <c r="BK460" s="140">
        <f t="shared" si="99"/>
        <v>0</v>
      </c>
      <c r="BL460" s="15" t="s">
        <v>215</v>
      </c>
      <c r="BM460" s="139" t="s">
        <v>1195</v>
      </c>
    </row>
    <row r="461" spans="2:65" s="1" customFormat="1" ht="22.9" customHeight="1">
      <c r="B461" s="126"/>
      <c r="C461" s="127" t="s">
        <v>1196</v>
      </c>
      <c r="D461" s="127" t="s">
        <v>147</v>
      </c>
      <c r="E461" s="128" t="s">
        <v>1197</v>
      </c>
      <c r="F461" s="129" t="s">
        <v>1198</v>
      </c>
      <c r="G461" s="130" t="s">
        <v>179</v>
      </c>
      <c r="H461" s="131">
        <v>2.3610000000000002</v>
      </c>
      <c r="I461" s="132"/>
      <c r="J461" s="133">
        <f t="shared" si="90"/>
        <v>0</v>
      </c>
      <c r="K461" s="134"/>
      <c r="L461" s="30"/>
      <c r="M461" s="135" t="s">
        <v>1</v>
      </c>
      <c r="N461" s="136" t="s">
        <v>43</v>
      </c>
      <c r="P461" s="137">
        <f t="shared" si="91"/>
        <v>0</v>
      </c>
      <c r="Q461" s="137">
        <v>0</v>
      </c>
      <c r="R461" s="137">
        <f t="shared" si="92"/>
        <v>0</v>
      </c>
      <c r="S461" s="137">
        <v>0</v>
      </c>
      <c r="T461" s="138">
        <f t="shared" si="93"/>
        <v>0</v>
      </c>
      <c r="AR461" s="139" t="s">
        <v>215</v>
      </c>
      <c r="AT461" s="139" t="s">
        <v>147</v>
      </c>
      <c r="AU461" s="139" t="s">
        <v>84</v>
      </c>
      <c r="AY461" s="15" t="s">
        <v>145</v>
      </c>
      <c r="BE461" s="140">
        <f t="shared" si="94"/>
        <v>0</v>
      </c>
      <c r="BF461" s="140">
        <f t="shared" si="95"/>
        <v>0</v>
      </c>
      <c r="BG461" s="140">
        <f t="shared" si="96"/>
        <v>0</v>
      </c>
      <c r="BH461" s="140">
        <f t="shared" si="97"/>
        <v>0</v>
      </c>
      <c r="BI461" s="140">
        <f t="shared" si="98"/>
        <v>0</v>
      </c>
      <c r="BJ461" s="15" t="s">
        <v>21</v>
      </c>
      <c r="BK461" s="140">
        <f t="shared" si="99"/>
        <v>0</v>
      </c>
      <c r="BL461" s="15" t="s">
        <v>215</v>
      </c>
      <c r="BM461" s="139" t="s">
        <v>1199</v>
      </c>
    </row>
    <row r="462" spans="2:65" s="1" customFormat="1" ht="22.9" customHeight="1">
      <c r="B462" s="126"/>
      <c r="C462" s="127" t="s">
        <v>1200</v>
      </c>
      <c r="D462" s="127" t="s">
        <v>147</v>
      </c>
      <c r="E462" s="128" t="s">
        <v>1201</v>
      </c>
      <c r="F462" s="129" t="s">
        <v>1202</v>
      </c>
      <c r="G462" s="130" t="s">
        <v>179</v>
      </c>
      <c r="H462" s="131">
        <v>2.3610000000000002</v>
      </c>
      <c r="I462" s="132"/>
      <c r="J462" s="133">
        <f t="shared" si="90"/>
        <v>0</v>
      </c>
      <c r="K462" s="134"/>
      <c r="L462" s="30"/>
      <c r="M462" s="135" t="s">
        <v>1</v>
      </c>
      <c r="N462" s="136" t="s">
        <v>43</v>
      </c>
      <c r="P462" s="137">
        <f t="shared" si="91"/>
        <v>0</v>
      </c>
      <c r="Q462" s="137">
        <v>0</v>
      </c>
      <c r="R462" s="137">
        <f t="shared" si="92"/>
        <v>0</v>
      </c>
      <c r="S462" s="137">
        <v>0</v>
      </c>
      <c r="T462" s="138">
        <f t="shared" si="93"/>
        <v>0</v>
      </c>
      <c r="AR462" s="139" t="s">
        <v>215</v>
      </c>
      <c r="AT462" s="139" t="s">
        <v>147</v>
      </c>
      <c r="AU462" s="139" t="s">
        <v>84</v>
      </c>
      <c r="AY462" s="15" t="s">
        <v>145</v>
      </c>
      <c r="BE462" s="140">
        <f t="shared" si="94"/>
        <v>0</v>
      </c>
      <c r="BF462" s="140">
        <f t="shared" si="95"/>
        <v>0</v>
      </c>
      <c r="BG462" s="140">
        <f t="shared" si="96"/>
        <v>0</v>
      </c>
      <c r="BH462" s="140">
        <f t="shared" si="97"/>
        <v>0</v>
      </c>
      <c r="BI462" s="140">
        <f t="shared" si="98"/>
        <v>0</v>
      </c>
      <c r="BJ462" s="15" t="s">
        <v>21</v>
      </c>
      <c r="BK462" s="140">
        <f t="shared" si="99"/>
        <v>0</v>
      </c>
      <c r="BL462" s="15" t="s">
        <v>215</v>
      </c>
      <c r="BM462" s="139" t="s">
        <v>1203</v>
      </c>
    </row>
    <row r="463" spans="2:65" s="11" customFormat="1" ht="22.75" customHeight="1">
      <c r="B463" s="114"/>
      <c r="D463" s="115" t="s">
        <v>77</v>
      </c>
      <c r="E463" s="124" t="s">
        <v>1204</v>
      </c>
      <c r="F463" s="124" t="s">
        <v>1205</v>
      </c>
      <c r="I463" s="117"/>
      <c r="J463" s="125">
        <f>BK463</f>
        <v>0</v>
      </c>
      <c r="L463" s="114"/>
      <c r="M463" s="119"/>
      <c r="P463" s="120">
        <f>SUM(P464:P475)</f>
        <v>0</v>
      </c>
      <c r="R463" s="120">
        <f>SUM(R464:R475)</f>
        <v>1.8784000000000002E-2</v>
      </c>
      <c r="T463" s="121">
        <f>SUM(T464:T475)</f>
        <v>0.15992000000000001</v>
      </c>
      <c r="AR463" s="115" t="s">
        <v>84</v>
      </c>
      <c r="AT463" s="122" t="s">
        <v>77</v>
      </c>
      <c r="AU463" s="122" t="s">
        <v>21</v>
      </c>
      <c r="AY463" s="115" t="s">
        <v>145</v>
      </c>
      <c r="BK463" s="123">
        <f>SUM(BK464:BK475)</f>
        <v>0</v>
      </c>
    </row>
    <row r="464" spans="2:65" s="1" customFormat="1" ht="22.9" customHeight="1">
      <c r="B464" s="126"/>
      <c r="C464" s="127" t="s">
        <v>1206</v>
      </c>
      <c r="D464" s="127" t="s">
        <v>147</v>
      </c>
      <c r="E464" s="128" t="s">
        <v>1207</v>
      </c>
      <c r="F464" s="129" t="s">
        <v>1208</v>
      </c>
      <c r="G464" s="130" t="s">
        <v>306</v>
      </c>
      <c r="H464" s="131">
        <v>2</v>
      </c>
      <c r="I464" s="132"/>
      <c r="J464" s="133">
        <f t="shared" ref="J464:J471" si="100">ROUND(I464*H464,2)</f>
        <v>0</v>
      </c>
      <c r="K464" s="134"/>
      <c r="L464" s="30"/>
      <c r="M464" s="135" t="s">
        <v>1</v>
      </c>
      <c r="N464" s="136" t="s">
        <v>43</v>
      </c>
      <c r="P464" s="137">
        <f t="shared" ref="P464:P471" si="101">O464*H464</f>
        <v>0</v>
      </c>
      <c r="Q464" s="137">
        <v>3.0000000000000001E-5</v>
      </c>
      <c r="R464" s="137">
        <f t="shared" ref="R464:R471" si="102">Q464*H464</f>
        <v>6.0000000000000002E-5</v>
      </c>
      <c r="S464" s="137">
        <v>0</v>
      </c>
      <c r="T464" s="138">
        <f t="shared" ref="T464:T471" si="103">S464*H464</f>
        <v>0</v>
      </c>
      <c r="AR464" s="139" t="s">
        <v>215</v>
      </c>
      <c r="AT464" s="139" t="s">
        <v>147</v>
      </c>
      <c r="AU464" s="139" t="s">
        <v>84</v>
      </c>
      <c r="AY464" s="15" t="s">
        <v>145</v>
      </c>
      <c r="BE464" s="140">
        <f t="shared" ref="BE464:BE471" si="104">IF(N464="základní",J464,0)</f>
        <v>0</v>
      </c>
      <c r="BF464" s="140">
        <f t="shared" ref="BF464:BF471" si="105">IF(N464="snížená",J464,0)</f>
        <v>0</v>
      </c>
      <c r="BG464" s="140">
        <f t="shared" ref="BG464:BG471" si="106">IF(N464="zákl. přenesená",J464,0)</f>
        <v>0</v>
      </c>
      <c r="BH464" s="140">
        <f t="shared" ref="BH464:BH471" si="107">IF(N464="sníž. přenesená",J464,0)</f>
        <v>0</v>
      </c>
      <c r="BI464" s="140">
        <f t="shared" ref="BI464:BI471" si="108">IF(N464="nulová",J464,0)</f>
        <v>0</v>
      </c>
      <c r="BJ464" s="15" t="s">
        <v>21</v>
      </c>
      <c r="BK464" s="140">
        <f t="shared" ref="BK464:BK471" si="109">ROUND(I464*H464,2)</f>
        <v>0</v>
      </c>
      <c r="BL464" s="15" t="s">
        <v>215</v>
      </c>
      <c r="BM464" s="139" t="s">
        <v>1209</v>
      </c>
    </row>
    <row r="465" spans="2:65" s="1" customFormat="1" ht="13.9" customHeight="1">
      <c r="B465" s="126"/>
      <c r="C465" s="141" t="s">
        <v>1210</v>
      </c>
      <c r="D465" s="141" t="s">
        <v>176</v>
      </c>
      <c r="E465" s="142" t="s">
        <v>1211</v>
      </c>
      <c r="F465" s="143" t="s">
        <v>1212</v>
      </c>
      <c r="G465" s="144" t="s">
        <v>187</v>
      </c>
      <c r="H465" s="145">
        <v>2</v>
      </c>
      <c r="I465" s="146"/>
      <c r="J465" s="147">
        <f t="shared" si="100"/>
        <v>0</v>
      </c>
      <c r="K465" s="148"/>
      <c r="L465" s="149"/>
      <c r="M465" s="150" t="s">
        <v>1</v>
      </c>
      <c r="N465" s="151" t="s">
        <v>43</v>
      </c>
      <c r="P465" s="137">
        <f t="shared" si="101"/>
        <v>0</v>
      </c>
      <c r="Q465" s="137">
        <v>2.8999999999999998E-3</v>
      </c>
      <c r="R465" s="137">
        <f t="shared" si="102"/>
        <v>5.7999999999999996E-3</v>
      </c>
      <c r="S465" s="137">
        <v>0</v>
      </c>
      <c r="T465" s="138">
        <f t="shared" si="103"/>
        <v>0</v>
      </c>
      <c r="AR465" s="139" t="s">
        <v>293</v>
      </c>
      <c r="AT465" s="139" t="s">
        <v>176</v>
      </c>
      <c r="AU465" s="139" t="s">
        <v>84</v>
      </c>
      <c r="AY465" s="15" t="s">
        <v>145</v>
      </c>
      <c r="BE465" s="140">
        <f t="shared" si="104"/>
        <v>0</v>
      </c>
      <c r="BF465" s="140">
        <f t="shared" si="105"/>
        <v>0</v>
      </c>
      <c r="BG465" s="140">
        <f t="shared" si="106"/>
        <v>0</v>
      </c>
      <c r="BH465" s="140">
        <f t="shared" si="107"/>
        <v>0</v>
      </c>
      <c r="BI465" s="140">
        <f t="shared" si="108"/>
        <v>0</v>
      </c>
      <c r="BJ465" s="15" t="s">
        <v>21</v>
      </c>
      <c r="BK465" s="140">
        <f t="shared" si="109"/>
        <v>0</v>
      </c>
      <c r="BL465" s="15" t="s">
        <v>215</v>
      </c>
      <c r="BM465" s="139" t="s">
        <v>1213</v>
      </c>
    </row>
    <row r="466" spans="2:65" s="1" customFormat="1" ht="22.9" customHeight="1">
      <c r="B466" s="126"/>
      <c r="C466" s="127" t="s">
        <v>1214</v>
      </c>
      <c r="D466" s="127" t="s">
        <v>147</v>
      </c>
      <c r="E466" s="128" t="s">
        <v>1215</v>
      </c>
      <c r="F466" s="129" t="s">
        <v>1216</v>
      </c>
      <c r="G466" s="130" t="s">
        <v>192</v>
      </c>
      <c r="H466" s="131">
        <v>2</v>
      </c>
      <c r="I466" s="132"/>
      <c r="J466" s="133">
        <f t="shared" si="100"/>
        <v>0</v>
      </c>
      <c r="K466" s="134"/>
      <c r="L466" s="30"/>
      <c r="M466" s="135" t="s">
        <v>1</v>
      </c>
      <c r="N466" s="136" t="s">
        <v>43</v>
      </c>
      <c r="P466" s="137">
        <f t="shared" si="101"/>
        <v>0</v>
      </c>
      <c r="Q466" s="137">
        <v>0</v>
      </c>
      <c r="R466" s="137">
        <f t="shared" si="102"/>
        <v>0</v>
      </c>
      <c r="S466" s="137">
        <v>7.5190000000000007E-2</v>
      </c>
      <c r="T466" s="138">
        <f t="shared" si="103"/>
        <v>0.15038000000000001</v>
      </c>
      <c r="AR466" s="139" t="s">
        <v>215</v>
      </c>
      <c r="AT466" s="139" t="s">
        <v>147</v>
      </c>
      <c r="AU466" s="139" t="s">
        <v>84</v>
      </c>
      <c r="AY466" s="15" t="s">
        <v>145</v>
      </c>
      <c r="BE466" s="140">
        <f t="shared" si="104"/>
        <v>0</v>
      </c>
      <c r="BF466" s="140">
        <f t="shared" si="105"/>
        <v>0</v>
      </c>
      <c r="BG466" s="140">
        <f t="shared" si="106"/>
        <v>0</v>
      </c>
      <c r="BH466" s="140">
        <f t="shared" si="107"/>
        <v>0</v>
      </c>
      <c r="BI466" s="140">
        <f t="shared" si="108"/>
        <v>0</v>
      </c>
      <c r="BJ466" s="15" t="s">
        <v>21</v>
      </c>
      <c r="BK466" s="140">
        <f t="shared" si="109"/>
        <v>0</v>
      </c>
      <c r="BL466" s="15" t="s">
        <v>215</v>
      </c>
      <c r="BM466" s="139" t="s">
        <v>1217</v>
      </c>
    </row>
    <row r="467" spans="2:65" s="1" customFormat="1" ht="22.9" customHeight="1">
      <c r="B467" s="126"/>
      <c r="C467" s="127" t="s">
        <v>1218</v>
      </c>
      <c r="D467" s="127" t="s">
        <v>147</v>
      </c>
      <c r="E467" s="128" t="s">
        <v>1219</v>
      </c>
      <c r="F467" s="129" t="s">
        <v>1220</v>
      </c>
      <c r="G467" s="130" t="s">
        <v>192</v>
      </c>
      <c r="H467" s="131">
        <v>2</v>
      </c>
      <c r="I467" s="132"/>
      <c r="J467" s="133">
        <f t="shared" si="100"/>
        <v>0</v>
      </c>
      <c r="K467" s="134"/>
      <c r="L467" s="30"/>
      <c r="M467" s="135" t="s">
        <v>1</v>
      </c>
      <c r="N467" s="136" t="s">
        <v>43</v>
      </c>
      <c r="P467" s="137">
        <f t="shared" si="101"/>
        <v>0</v>
      </c>
      <c r="Q467" s="137">
        <v>0</v>
      </c>
      <c r="R467" s="137">
        <f t="shared" si="102"/>
        <v>0</v>
      </c>
      <c r="S467" s="137">
        <v>4.3800000000000002E-3</v>
      </c>
      <c r="T467" s="138">
        <f t="shared" si="103"/>
        <v>8.7600000000000004E-3</v>
      </c>
      <c r="AR467" s="139" t="s">
        <v>215</v>
      </c>
      <c r="AT467" s="139" t="s">
        <v>147</v>
      </c>
      <c r="AU467" s="139" t="s">
        <v>84</v>
      </c>
      <c r="AY467" s="15" t="s">
        <v>145</v>
      </c>
      <c r="BE467" s="140">
        <f t="shared" si="104"/>
        <v>0</v>
      </c>
      <c r="BF467" s="140">
        <f t="shared" si="105"/>
        <v>0</v>
      </c>
      <c r="BG467" s="140">
        <f t="shared" si="106"/>
        <v>0</v>
      </c>
      <c r="BH467" s="140">
        <f t="shared" si="107"/>
        <v>0</v>
      </c>
      <c r="BI467" s="140">
        <f t="shared" si="108"/>
        <v>0</v>
      </c>
      <c r="BJ467" s="15" t="s">
        <v>21</v>
      </c>
      <c r="BK467" s="140">
        <f t="shared" si="109"/>
        <v>0</v>
      </c>
      <c r="BL467" s="15" t="s">
        <v>215</v>
      </c>
      <c r="BM467" s="139" t="s">
        <v>1221</v>
      </c>
    </row>
    <row r="468" spans="2:65" s="1" customFormat="1" ht="13.9" customHeight="1">
      <c r="B468" s="126"/>
      <c r="C468" s="141" t="s">
        <v>1222</v>
      </c>
      <c r="D468" s="141" t="s">
        <v>176</v>
      </c>
      <c r="E468" s="142" t="s">
        <v>1223</v>
      </c>
      <c r="F468" s="143" t="s">
        <v>1224</v>
      </c>
      <c r="G468" s="144" t="s">
        <v>187</v>
      </c>
      <c r="H468" s="145">
        <v>6</v>
      </c>
      <c r="I468" s="146"/>
      <c r="J468" s="147">
        <f t="shared" si="100"/>
        <v>0</v>
      </c>
      <c r="K468" s="148"/>
      <c r="L468" s="149"/>
      <c r="M468" s="150" t="s">
        <v>1</v>
      </c>
      <c r="N468" s="151" t="s">
        <v>43</v>
      </c>
      <c r="P468" s="137">
        <f t="shared" si="101"/>
        <v>0</v>
      </c>
      <c r="Q468" s="137">
        <v>2E-3</v>
      </c>
      <c r="R468" s="137">
        <f t="shared" si="102"/>
        <v>1.2E-2</v>
      </c>
      <c r="S468" s="137">
        <v>0</v>
      </c>
      <c r="T468" s="138">
        <f t="shared" si="103"/>
        <v>0</v>
      </c>
      <c r="AR468" s="139" t="s">
        <v>293</v>
      </c>
      <c r="AT468" s="139" t="s">
        <v>176</v>
      </c>
      <c r="AU468" s="139" t="s">
        <v>84</v>
      </c>
      <c r="AY468" s="15" t="s">
        <v>145</v>
      </c>
      <c r="BE468" s="140">
        <f t="shared" si="104"/>
        <v>0</v>
      </c>
      <c r="BF468" s="140">
        <f t="shared" si="105"/>
        <v>0</v>
      </c>
      <c r="BG468" s="140">
        <f t="shared" si="106"/>
        <v>0</v>
      </c>
      <c r="BH468" s="140">
        <f t="shared" si="107"/>
        <v>0</v>
      </c>
      <c r="BI468" s="140">
        <f t="shared" si="108"/>
        <v>0</v>
      </c>
      <c r="BJ468" s="15" t="s">
        <v>21</v>
      </c>
      <c r="BK468" s="140">
        <f t="shared" si="109"/>
        <v>0</v>
      </c>
      <c r="BL468" s="15" t="s">
        <v>215</v>
      </c>
      <c r="BM468" s="139" t="s">
        <v>1225</v>
      </c>
    </row>
    <row r="469" spans="2:65" s="1" customFormat="1" ht="13.9" customHeight="1">
      <c r="B469" s="126"/>
      <c r="C469" s="127" t="s">
        <v>1226</v>
      </c>
      <c r="D469" s="127" t="s">
        <v>147</v>
      </c>
      <c r="E469" s="128" t="s">
        <v>1227</v>
      </c>
      <c r="F469" s="129" t="s">
        <v>1228</v>
      </c>
      <c r="G469" s="130" t="s">
        <v>192</v>
      </c>
      <c r="H469" s="131">
        <v>6</v>
      </c>
      <c r="I469" s="132"/>
      <c r="J469" s="133">
        <f t="shared" si="100"/>
        <v>0</v>
      </c>
      <c r="K469" s="134"/>
      <c r="L469" s="30"/>
      <c r="M469" s="135" t="s">
        <v>1</v>
      </c>
      <c r="N469" s="136" t="s">
        <v>43</v>
      </c>
      <c r="P469" s="137">
        <f t="shared" si="101"/>
        <v>0</v>
      </c>
      <c r="Q469" s="137">
        <v>0</v>
      </c>
      <c r="R469" s="137">
        <f t="shared" si="102"/>
        <v>0</v>
      </c>
      <c r="S469" s="137">
        <v>0</v>
      </c>
      <c r="T469" s="138">
        <f t="shared" si="103"/>
        <v>0</v>
      </c>
      <c r="AR469" s="139" t="s">
        <v>215</v>
      </c>
      <c r="AT469" s="139" t="s">
        <v>147</v>
      </c>
      <c r="AU469" s="139" t="s">
        <v>84</v>
      </c>
      <c r="AY469" s="15" t="s">
        <v>145</v>
      </c>
      <c r="BE469" s="140">
        <f t="shared" si="104"/>
        <v>0</v>
      </c>
      <c r="BF469" s="140">
        <f t="shared" si="105"/>
        <v>0</v>
      </c>
      <c r="BG469" s="140">
        <f t="shared" si="106"/>
        <v>0</v>
      </c>
      <c r="BH469" s="140">
        <f t="shared" si="107"/>
        <v>0</v>
      </c>
      <c r="BI469" s="140">
        <f t="shared" si="108"/>
        <v>0</v>
      </c>
      <c r="BJ469" s="15" t="s">
        <v>21</v>
      </c>
      <c r="BK469" s="140">
        <f t="shared" si="109"/>
        <v>0</v>
      </c>
      <c r="BL469" s="15" t="s">
        <v>215</v>
      </c>
      <c r="BM469" s="139" t="s">
        <v>1229</v>
      </c>
    </row>
    <row r="470" spans="2:65" s="1" customFormat="1" ht="22.9" customHeight="1">
      <c r="B470" s="126"/>
      <c r="C470" s="127" t="s">
        <v>1230</v>
      </c>
      <c r="D470" s="127" t="s">
        <v>147</v>
      </c>
      <c r="E470" s="128" t="s">
        <v>1231</v>
      </c>
      <c r="F470" s="129" t="s">
        <v>1232</v>
      </c>
      <c r="G470" s="130" t="s">
        <v>192</v>
      </c>
      <c r="H470" s="131">
        <v>6</v>
      </c>
      <c r="I470" s="132"/>
      <c r="J470" s="133">
        <f t="shared" si="100"/>
        <v>0</v>
      </c>
      <c r="K470" s="134"/>
      <c r="L470" s="30"/>
      <c r="M470" s="135" t="s">
        <v>1</v>
      </c>
      <c r="N470" s="136" t="s">
        <v>43</v>
      </c>
      <c r="P470" s="137">
        <f t="shared" si="101"/>
        <v>0</v>
      </c>
      <c r="Q470" s="137">
        <v>0</v>
      </c>
      <c r="R470" s="137">
        <f t="shared" si="102"/>
        <v>0</v>
      </c>
      <c r="S470" s="137">
        <v>0</v>
      </c>
      <c r="T470" s="138">
        <f t="shared" si="103"/>
        <v>0</v>
      </c>
      <c r="AR470" s="139" t="s">
        <v>215</v>
      </c>
      <c r="AT470" s="139" t="s">
        <v>147</v>
      </c>
      <c r="AU470" s="139" t="s">
        <v>84</v>
      </c>
      <c r="AY470" s="15" t="s">
        <v>145</v>
      </c>
      <c r="BE470" s="140">
        <f t="shared" si="104"/>
        <v>0</v>
      </c>
      <c r="BF470" s="140">
        <f t="shared" si="105"/>
        <v>0</v>
      </c>
      <c r="BG470" s="140">
        <f t="shared" si="106"/>
        <v>0</v>
      </c>
      <c r="BH470" s="140">
        <f t="shared" si="107"/>
        <v>0</v>
      </c>
      <c r="BI470" s="140">
        <f t="shared" si="108"/>
        <v>0</v>
      </c>
      <c r="BJ470" s="15" t="s">
        <v>21</v>
      </c>
      <c r="BK470" s="140">
        <f t="shared" si="109"/>
        <v>0</v>
      </c>
      <c r="BL470" s="15" t="s">
        <v>215</v>
      </c>
      <c r="BM470" s="139" t="s">
        <v>1233</v>
      </c>
    </row>
    <row r="471" spans="2:65" s="1" customFormat="1" ht="35.75" customHeight="1">
      <c r="B471" s="126"/>
      <c r="C471" s="141" t="s">
        <v>1234</v>
      </c>
      <c r="D471" s="141" t="s">
        <v>176</v>
      </c>
      <c r="E471" s="142" t="s">
        <v>1235</v>
      </c>
      <c r="F471" s="143" t="s">
        <v>1236</v>
      </c>
      <c r="G471" s="144" t="s">
        <v>192</v>
      </c>
      <c r="H471" s="145">
        <v>6.6</v>
      </c>
      <c r="I471" s="146"/>
      <c r="J471" s="147">
        <f t="shared" si="100"/>
        <v>0</v>
      </c>
      <c r="K471" s="148"/>
      <c r="L471" s="149"/>
      <c r="M471" s="150" t="s">
        <v>1</v>
      </c>
      <c r="N471" s="151" t="s">
        <v>43</v>
      </c>
      <c r="P471" s="137">
        <f t="shared" si="101"/>
        <v>0</v>
      </c>
      <c r="Q471" s="137">
        <v>1.3999999999999999E-4</v>
      </c>
      <c r="R471" s="137">
        <f t="shared" si="102"/>
        <v>9.2399999999999991E-4</v>
      </c>
      <c r="S471" s="137">
        <v>0</v>
      </c>
      <c r="T471" s="138">
        <f t="shared" si="103"/>
        <v>0</v>
      </c>
      <c r="AR471" s="139" t="s">
        <v>293</v>
      </c>
      <c r="AT471" s="139" t="s">
        <v>176</v>
      </c>
      <c r="AU471" s="139" t="s">
        <v>84</v>
      </c>
      <c r="AY471" s="15" t="s">
        <v>145</v>
      </c>
      <c r="BE471" s="140">
        <f t="shared" si="104"/>
        <v>0</v>
      </c>
      <c r="BF471" s="140">
        <f t="shared" si="105"/>
        <v>0</v>
      </c>
      <c r="BG471" s="140">
        <f t="shared" si="106"/>
        <v>0</v>
      </c>
      <c r="BH471" s="140">
        <f t="shared" si="107"/>
        <v>0</v>
      </c>
      <c r="BI471" s="140">
        <f t="shared" si="108"/>
        <v>0</v>
      </c>
      <c r="BJ471" s="15" t="s">
        <v>21</v>
      </c>
      <c r="BK471" s="140">
        <f t="shared" si="109"/>
        <v>0</v>
      </c>
      <c r="BL471" s="15" t="s">
        <v>215</v>
      </c>
      <c r="BM471" s="139" t="s">
        <v>1237</v>
      </c>
    </row>
    <row r="472" spans="2:65" s="12" customFormat="1">
      <c r="B472" s="152"/>
      <c r="D472" s="153" t="s">
        <v>181</v>
      </c>
      <c r="F472" s="154" t="s">
        <v>1238</v>
      </c>
      <c r="H472" s="155">
        <v>6.6</v>
      </c>
      <c r="I472" s="156"/>
      <c r="L472" s="152"/>
      <c r="M472" s="157"/>
      <c r="T472" s="158"/>
      <c r="AT472" s="159" t="s">
        <v>181</v>
      </c>
      <c r="AU472" s="159" t="s">
        <v>84</v>
      </c>
      <c r="AV472" s="12" t="s">
        <v>84</v>
      </c>
      <c r="AW472" s="12" t="s">
        <v>3</v>
      </c>
      <c r="AX472" s="12" t="s">
        <v>21</v>
      </c>
      <c r="AY472" s="159" t="s">
        <v>145</v>
      </c>
    </row>
    <row r="473" spans="2:65" s="1" customFormat="1" ht="22.9" customHeight="1">
      <c r="B473" s="126"/>
      <c r="C473" s="127" t="s">
        <v>1239</v>
      </c>
      <c r="D473" s="127" t="s">
        <v>147</v>
      </c>
      <c r="E473" s="128" t="s">
        <v>1240</v>
      </c>
      <c r="F473" s="129" t="s">
        <v>1241</v>
      </c>
      <c r="G473" s="130" t="s">
        <v>192</v>
      </c>
      <c r="H473" s="131">
        <v>6</v>
      </c>
      <c r="I473" s="132"/>
      <c r="J473" s="133">
        <f>ROUND(I473*H473,2)</f>
        <v>0</v>
      </c>
      <c r="K473" s="134"/>
      <c r="L473" s="30"/>
      <c r="M473" s="135" t="s">
        <v>1</v>
      </c>
      <c r="N473" s="136" t="s">
        <v>43</v>
      </c>
      <c r="P473" s="137">
        <f>O473*H473</f>
        <v>0</v>
      </c>
      <c r="Q473" s="137">
        <v>0</v>
      </c>
      <c r="R473" s="137">
        <f>Q473*H473</f>
        <v>0</v>
      </c>
      <c r="S473" s="137">
        <v>1.2999999999999999E-4</v>
      </c>
      <c r="T473" s="138">
        <f>S473*H473</f>
        <v>7.7999999999999988E-4</v>
      </c>
      <c r="AR473" s="139" t="s">
        <v>215</v>
      </c>
      <c r="AT473" s="139" t="s">
        <v>147</v>
      </c>
      <c r="AU473" s="139" t="s">
        <v>84</v>
      </c>
      <c r="AY473" s="15" t="s">
        <v>145</v>
      </c>
      <c r="BE473" s="140">
        <f>IF(N473="základní",J473,0)</f>
        <v>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5" t="s">
        <v>21</v>
      </c>
      <c r="BK473" s="140">
        <f>ROUND(I473*H473,2)</f>
        <v>0</v>
      </c>
      <c r="BL473" s="15" t="s">
        <v>215</v>
      </c>
      <c r="BM473" s="139" t="s">
        <v>1242</v>
      </c>
    </row>
    <row r="474" spans="2:65" s="1" customFormat="1" ht="22.9" customHeight="1">
      <c r="B474" s="126"/>
      <c r="C474" s="127" t="s">
        <v>1243</v>
      </c>
      <c r="D474" s="127" t="s">
        <v>147</v>
      </c>
      <c r="E474" s="128" t="s">
        <v>1244</v>
      </c>
      <c r="F474" s="129" t="s">
        <v>1245</v>
      </c>
      <c r="G474" s="130" t="s">
        <v>179</v>
      </c>
      <c r="H474" s="131">
        <v>1.9E-2</v>
      </c>
      <c r="I474" s="132"/>
      <c r="J474" s="133">
        <f>ROUND(I474*H474,2)</f>
        <v>0</v>
      </c>
      <c r="K474" s="134"/>
      <c r="L474" s="30"/>
      <c r="M474" s="135" t="s">
        <v>1</v>
      </c>
      <c r="N474" s="136" t="s">
        <v>43</v>
      </c>
      <c r="P474" s="137">
        <f>O474*H474</f>
        <v>0</v>
      </c>
      <c r="Q474" s="137">
        <v>0</v>
      </c>
      <c r="R474" s="137">
        <f>Q474*H474</f>
        <v>0</v>
      </c>
      <c r="S474" s="137">
        <v>0</v>
      </c>
      <c r="T474" s="138">
        <f>S474*H474</f>
        <v>0</v>
      </c>
      <c r="AR474" s="139" t="s">
        <v>215</v>
      </c>
      <c r="AT474" s="139" t="s">
        <v>147</v>
      </c>
      <c r="AU474" s="139" t="s">
        <v>84</v>
      </c>
      <c r="AY474" s="15" t="s">
        <v>145</v>
      </c>
      <c r="BE474" s="140">
        <f>IF(N474="základní",J474,0)</f>
        <v>0</v>
      </c>
      <c r="BF474" s="140">
        <f>IF(N474="snížená",J474,0)</f>
        <v>0</v>
      </c>
      <c r="BG474" s="140">
        <f>IF(N474="zákl. přenesená",J474,0)</f>
        <v>0</v>
      </c>
      <c r="BH474" s="140">
        <f>IF(N474="sníž. přenesená",J474,0)</f>
        <v>0</v>
      </c>
      <c r="BI474" s="140">
        <f>IF(N474="nulová",J474,0)</f>
        <v>0</v>
      </c>
      <c r="BJ474" s="15" t="s">
        <v>21</v>
      </c>
      <c r="BK474" s="140">
        <f>ROUND(I474*H474,2)</f>
        <v>0</v>
      </c>
      <c r="BL474" s="15" t="s">
        <v>215</v>
      </c>
      <c r="BM474" s="139" t="s">
        <v>1246</v>
      </c>
    </row>
    <row r="475" spans="2:65" s="1" customFormat="1" ht="22.9" customHeight="1">
      <c r="B475" s="126"/>
      <c r="C475" s="127" t="s">
        <v>1247</v>
      </c>
      <c r="D475" s="127" t="s">
        <v>147</v>
      </c>
      <c r="E475" s="128" t="s">
        <v>1248</v>
      </c>
      <c r="F475" s="129" t="s">
        <v>1249</v>
      </c>
      <c r="G475" s="130" t="s">
        <v>179</v>
      </c>
      <c r="H475" s="131">
        <v>1.9E-2</v>
      </c>
      <c r="I475" s="132"/>
      <c r="J475" s="133">
        <f>ROUND(I475*H475,2)</f>
        <v>0</v>
      </c>
      <c r="K475" s="134"/>
      <c r="L475" s="30"/>
      <c r="M475" s="135" t="s">
        <v>1</v>
      </c>
      <c r="N475" s="136" t="s">
        <v>43</v>
      </c>
      <c r="P475" s="137">
        <f>O475*H475</f>
        <v>0</v>
      </c>
      <c r="Q475" s="137">
        <v>0</v>
      </c>
      <c r="R475" s="137">
        <f>Q475*H475</f>
        <v>0</v>
      </c>
      <c r="S475" s="137">
        <v>0</v>
      </c>
      <c r="T475" s="138">
        <f>S475*H475</f>
        <v>0</v>
      </c>
      <c r="AR475" s="139" t="s">
        <v>215</v>
      </c>
      <c r="AT475" s="139" t="s">
        <v>147</v>
      </c>
      <c r="AU475" s="139" t="s">
        <v>84</v>
      </c>
      <c r="AY475" s="15" t="s">
        <v>145</v>
      </c>
      <c r="BE475" s="140">
        <f>IF(N475="základní",J475,0)</f>
        <v>0</v>
      </c>
      <c r="BF475" s="140">
        <f>IF(N475="snížená",J475,0)</f>
        <v>0</v>
      </c>
      <c r="BG475" s="140">
        <f>IF(N475="zákl. přenesená",J475,0)</f>
        <v>0</v>
      </c>
      <c r="BH475" s="140">
        <f>IF(N475="sníž. přenesená",J475,0)</f>
        <v>0</v>
      </c>
      <c r="BI475" s="140">
        <f>IF(N475="nulová",J475,0)</f>
        <v>0</v>
      </c>
      <c r="BJ475" s="15" t="s">
        <v>21</v>
      </c>
      <c r="BK475" s="140">
        <f>ROUND(I475*H475,2)</f>
        <v>0</v>
      </c>
      <c r="BL475" s="15" t="s">
        <v>215</v>
      </c>
      <c r="BM475" s="139" t="s">
        <v>1250</v>
      </c>
    </row>
    <row r="476" spans="2:65" s="11" customFormat="1" ht="22.75" customHeight="1">
      <c r="B476" s="114"/>
      <c r="D476" s="115" t="s">
        <v>77</v>
      </c>
      <c r="E476" s="124" t="s">
        <v>1251</v>
      </c>
      <c r="F476" s="124" t="s">
        <v>1252</v>
      </c>
      <c r="I476" s="117"/>
      <c r="J476" s="125">
        <f>BK476</f>
        <v>0</v>
      </c>
      <c r="L476" s="114"/>
      <c r="M476" s="119"/>
      <c r="P476" s="120">
        <f>SUM(P477:P490)</f>
        <v>0</v>
      </c>
      <c r="R476" s="120">
        <f>SUM(R477:R490)</f>
        <v>1.0664</v>
      </c>
      <c r="T476" s="121">
        <f>SUM(T477:T490)</f>
        <v>1.9146000000000001</v>
      </c>
      <c r="AR476" s="115" t="s">
        <v>84</v>
      </c>
      <c r="AT476" s="122" t="s">
        <v>77</v>
      </c>
      <c r="AU476" s="122" t="s">
        <v>21</v>
      </c>
      <c r="AY476" s="115" t="s">
        <v>145</v>
      </c>
      <c r="BK476" s="123">
        <f>SUM(BK477:BK490)</f>
        <v>0</v>
      </c>
    </row>
    <row r="477" spans="2:65" s="1" customFormat="1" ht="22.9" customHeight="1">
      <c r="B477" s="126"/>
      <c r="C477" s="127" t="s">
        <v>1253</v>
      </c>
      <c r="D477" s="127" t="s">
        <v>147</v>
      </c>
      <c r="E477" s="128" t="s">
        <v>1254</v>
      </c>
      <c r="F477" s="129" t="s">
        <v>1255</v>
      </c>
      <c r="G477" s="130" t="s">
        <v>187</v>
      </c>
      <c r="H477" s="131">
        <v>14</v>
      </c>
      <c r="I477" s="132"/>
      <c r="J477" s="133">
        <f t="shared" ref="J477:J485" si="110">ROUND(I477*H477,2)</f>
        <v>0</v>
      </c>
      <c r="K477" s="134"/>
      <c r="L477" s="30"/>
      <c r="M477" s="135" t="s">
        <v>1</v>
      </c>
      <c r="N477" s="136" t="s">
        <v>43</v>
      </c>
      <c r="P477" s="137">
        <f t="shared" ref="P477:P485" si="111">O477*H477</f>
        <v>0</v>
      </c>
      <c r="Q477" s="137">
        <v>2.5999999999999998E-4</v>
      </c>
      <c r="R477" s="137">
        <f t="shared" ref="R477:R485" si="112">Q477*H477</f>
        <v>3.6399999999999996E-3</v>
      </c>
      <c r="S477" s="137">
        <v>0</v>
      </c>
      <c r="T477" s="138">
        <f t="shared" ref="T477:T485" si="113">S477*H477</f>
        <v>0</v>
      </c>
      <c r="AR477" s="139" t="s">
        <v>215</v>
      </c>
      <c r="AT477" s="139" t="s">
        <v>147</v>
      </c>
      <c r="AU477" s="139" t="s">
        <v>84</v>
      </c>
      <c r="AY477" s="15" t="s">
        <v>145</v>
      </c>
      <c r="BE477" s="140">
        <f t="shared" ref="BE477:BE485" si="114">IF(N477="základní",J477,0)</f>
        <v>0</v>
      </c>
      <c r="BF477" s="140">
        <f t="shared" ref="BF477:BF485" si="115">IF(N477="snížená",J477,0)</f>
        <v>0</v>
      </c>
      <c r="BG477" s="140">
        <f t="shared" ref="BG477:BG485" si="116">IF(N477="zákl. přenesená",J477,0)</f>
        <v>0</v>
      </c>
      <c r="BH477" s="140">
        <f t="shared" ref="BH477:BH485" si="117">IF(N477="sníž. přenesená",J477,0)</f>
        <v>0</v>
      </c>
      <c r="BI477" s="140">
        <f t="shared" ref="BI477:BI485" si="118">IF(N477="nulová",J477,0)</f>
        <v>0</v>
      </c>
      <c r="BJ477" s="15" t="s">
        <v>21</v>
      </c>
      <c r="BK477" s="140">
        <f t="shared" ref="BK477:BK485" si="119">ROUND(I477*H477,2)</f>
        <v>0</v>
      </c>
      <c r="BL477" s="15" t="s">
        <v>215</v>
      </c>
      <c r="BM477" s="139" t="s">
        <v>1256</v>
      </c>
    </row>
    <row r="478" spans="2:65" s="1" customFormat="1" ht="13.9" customHeight="1">
      <c r="B478" s="126"/>
      <c r="C478" s="141" t="s">
        <v>1257</v>
      </c>
      <c r="D478" s="141" t="s">
        <v>176</v>
      </c>
      <c r="E478" s="142" t="s">
        <v>1258</v>
      </c>
      <c r="F478" s="143" t="s">
        <v>1259</v>
      </c>
      <c r="G478" s="144" t="s">
        <v>192</v>
      </c>
      <c r="H478" s="145">
        <v>14</v>
      </c>
      <c r="I478" s="146"/>
      <c r="J478" s="147">
        <f t="shared" si="110"/>
        <v>0</v>
      </c>
      <c r="K478" s="148"/>
      <c r="L478" s="149"/>
      <c r="M478" s="150" t="s">
        <v>1</v>
      </c>
      <c r="N478" s="151" t="s">
        <v>43</v>
      </c>
      <c r="P478" s="137">
        <f t="shared" si="111"/>
        <v>0</v>
      </c>
      <c r="Q478" s="137">
        <v>2.9170000000000001E-2</v>
      </c>
      <c r="R478" s="137">
        <f t="shared" si="112"/>
        <v>0.40838000000000002</v>
      </c>
      <c r="S478" s="137">
        <v>0</v>
      </c>
      <c r="T478" s="138">
        <f t="shared" si="113"/>
        <v>0</v>
      </c>
      <c r="AR478" s="139" t="s">
        <v>293</v>
      </c>
      <c r="AT478" s="139" t="s">
        <v>176</v>
      </c>
      <c r="AU478" s="139" t="s">
        <v>84</v>
      </c>
      <c r="AY478" s="15" t="s">
        <v>145</v>
      </c>
      <c r="BE478" s="140">
        <f t="shared" si="114"/>
        <v>0</v>
      </c>
      <c r="BF478" s="140">
        <f t="shared" si="115"/>
        <v>0</v>
      </c>
      <c r="BG478" s="140">
        <f t="shared" si="116"/>
        <v>0</v>
      </c>
      <c r="BH478" s="140">
        <f t="shared" si="117"/>
        <v>0</v>
      </c>
      <c r="BI478" s="140">
        <f t="shared" si="118"/>
        <v>0</v>
      </c>
      <c r="BJ478" s="15" t="s">
        <v>21</v>
      </c>
      <c r="BK478" s="140">
        <f t="shared" si="119"/>
        <v>0</v>
      </c>
      <c r="BL478" s="15" t="s">
        <v>215</v>
      </c>
      <c r="BM478" s="139" t="s">
        <v>1260</v>
      </c>
    </row>
    <row r="479" spans="2:65" s="1" customFormat="1" ht="22.9" customHeight="1">
      <c r="B479" s="126"/>
      <c r="C479" s="127" t="s">
        <v>1261</v>
      </c>
      <c r="D479" s="127" t="s">
        <v>147</v>
      </c>
      <c r="E479" s="128" t="s">
        <v>1262</v>
      </c>
      <c r="F479" s="129" t="s">
        <v>1263</v>
      </c>
      <c r="G479" s="130" t="s">
        <v>187</v>
      </c>
      <c r="H479" s="131">
        <v>19</v>
      </c>
      <c r="I479" s="132"/>
      <c r="J479" s="133">
        <f t="shared" si="110"/>
        <v>0</v>
      </c>
      <c r="K479" s="134"/>
      <c r="L479" s="30"/>
      <c r="M479" s="135" t="s">
        <v>1</v>
      </c>
      <c r="N479" s="136" t="s">
        <v>43</v>
      </c>
      <c r="P479" s="137">
        <f t="shared" si="111"/>
        <v>0</v>
      </c>
      <c r="Q479" s="137">
        <v>2.5999999999999998E-4</v>
      </c>
      <c r="R479" s="137">
        <f t="shared" si="112"/>
        <v>4.9399999999999999E-3</v>
      </c>
      <c r="S479" s="137">
        <v>0</v>
      </c>
      <c r="T479" s="138">
        <f t="shared" si="113"/>
        <v>0</v>
      </c>
      <c r="AR479" s="139" t="s">
        <v>215</v>
      </c>
      <c r="AT479" s="139" t="s">
        <v>147</v>
      </c>
      <c r="AU479" s="139" t="s">
        <v>84</v>
      </c>
      <c r="AY479" s="15" t="s">
        <v>145</v>
      </c>
      <c r="BE479" s="140">
        <f t="shared" si="114"/>
        <v>0</v>
      </c>
      <c r="BF479" s="140">
        <f t="shared" si="115"/>
        <v>0</v>
      </c>
      <c r="BG479" s="140">
        <f t="shared" si="116"/>
        <v>0</v>
      </c>
      <c r="BH479" s="140">
        <f t="shared" si="117"/>
        <v>0</v>
      </c>
      <c r="BI479" s="140">
        <f t="shared" si="118"/>
        <v>0</v>
      </c>
      <c r="BJ479" s="15" t="s">
        <v>21</v>
      </c>
      <c r="BK479" s="140">
        <f t="shared" si="119"/>
        <v>0</v>
      </c>
      <c r="BL479" s="15" t="s">
        <v>215</v>
      </c>
      <c r="BM479" s="139" t="s">
        <v>1264</v>
      </c>
    </row>
    <row r="480" spans="2:65" s="1" customFormat="1" ht="22.9" customHeight="1">
      <c r="B480" s="126"/>
      <c r="C480" s="127" t="s">
        <v>1265</v>
      </c>
      <c r="D480" s="127" t="s">
        <v>147</v>
      </c>
      <c r="E480" s="128" t="s">
        <v>1266</v>
      </c>
      <c r="F480" s="129" t="s">
        <v>1267</v>
      </c>
      <c r="G480" s="130" t="s">
        <v>187</v>
      </c>
      <c r="H480" s="131">
        <v>40</v>
      </c>
      <c r="I480" s="132"/>
      <c r="J480" s="133">
        <f t="shared" si="110"/>
        <v>0</v>
      </c>
      <c r="K480" s="134"/>
      <c r="L480" s="30"/>
      <c r="M480" s="135" t="s">
        <v>1</v>
      </c>
      <c r="N480" s="136" t="s">
        <v>43</v>
      </c>
      <c r="P480" s="137">
        <f t="shared" si="111"/>
        <v>0</v>
      </c>
      <c r="Q480" s="137">
        <v>0</v>
      </c>
      <c r="R480" s="137">
        <f t="shared" si="112"/>
        <v>0</v>
      </c>
      <c r="S480" s="137">
        <v>0</v>
      </c>
      <c r="T480" s="138">
        <f t="shared" si="113"/>
        <v>0</v>
      </c>
      <c r="AR480" s="139" t="s">
        <v>215</v>
      </c>
      <c r="AT480" s="139" t="s">
        <v>147</v>
      </c>
      <c r="AU480" s="139" t="s">
        <v>84</v>
      </c>
      <c r="AY480" s="15" t="s">
        <v>145</v>
      </c>
      <c r="BE480" s="140">
        <f t="shared" si="114"/>
        <v>0</v>
      </c>
      <c r="BF480" s="140">
        <f t="shared" si="115"/>
        <v>0</v>
      </c>
      <c r="BG480" s="140">
        <f t="shared" si="116"/>
        <v>0</v>
      </c>
      <c r="BH480" s="140">
        <f t="shared" si="117"/>
        <v>0</v>
      </c>
      <c r="BI480" s="140">
        <f t="shared" si="118"/>
        <v>0</v>
      </c>
      <c r="BJ480" s="15" t="s">
        <v>21</v>
      </c>
      <c r="BK480" s="140">
        <f t="shared" si="119"/>
        <v>0</v>
      </c>
      <c r="BL480" s="15" t="s">
        <v>215</v>
      </c>
      <c r="BM480" s="139" t="s">
        <v>1268</v>
      </c>
    </row>
    <row r="481" spans="2:65" s="1" customFormat="1" ht="22.9" customHeight="1">
      <c r="B481" s="126"/>
      <c r="C481" s="141" t="s">
        <v>1269</v>
      </c>
      <c r="D481" s="141" t="s">
        <v>176</v>
      </c>
      <c r="E481" s="142" t="s">
        <v>1270</v>
      </c>
      <c r="F481" s="143" t="s">
        <v>1271</v>
      </c>
      <c r="G481" s="144" t="s">
        <v>187</v>
      </c>
      <c r="H481" s="145">
        <v>16</v>
      </c>
      <c r="I481" s="146"/>
      <c r="J481" s="147">
        <f t="shared" si="110"/>
        <v>0</v>
      </c>
      <c r="K481" s="148"/>
      <c r="L481" s="149"/>
      <c r="M481" s="150" t="s">
        <v>1</v>
      </c>
      <c r="N481" s="151" t="s">
        <v>43</v>
      </c>
      <c r="P481" s="137">
        <f t="shared" si="111"/>
        <v>0</v>
      </c>
      <c r="Q481" s="137">
        <v>1.6E-2</v>
      </c>
      <c r="R481" s="137">
        <f t="shared" si="112"/>
        <v>0.25600000000000001</v>
      </c>
      <c r="S481" s="137">
        <v>0</v>
      </c>
      <c r="T481" s="138">
        <f t="shared" si="113"/>
        <v>0</v>
      </c>
      <c r="AR481" s="139" t="s">
        <v>293</v>
      </c>
      <c r="AT481" s="139" t="s">
        <v>176</v>
      </c>
      <c r="AU481" s="139" t="s">
        <v>84</v>
      </c>
      <c r="AY481" s="15" t="s">
        <v>145</v>
      </c>
      <c r="BE481" s="140">
        <f t="shared" si="114"/>
        <v>0</v>
      </c>
      <c r="BF481" s="140">
        <f t="shared" si="115"/>
        <v>0</v>
      </c>
      <c r="BG481" s="140">
        <f t="shared" si="116"/>
        <v>0</v>
      </c>
      <c r="BH481" s="140">
        <f t="shared" si="117"/>
        <v>0</v>
      </c>
      <c r="BI481" s="140">
        <f t="shared" si="118"/>
        <v>0</v>
      </c>
      <c r="BJ481" s="15" t="s">
        <v>21</v>
      </c>
      <c r="BK481" s="140">
        <f t="shared" si="119"/>
        <v>0</v>
      </c>
      <c r="BL481" s="15" t="s">
        <v>215</v>
      </c>
      <c r="BM481" s="139" t="s">
        <v>1272</v>
      </c>
    </row>
    <row r="482" spans="2:65" s="1" customFormat="1" ht="22.9" customHeight="1">
      <c r="B482" s="126"/>
      <c r="C482" s="141" t="s">
        <v>1273</v>
      </c>
      <c r="D482" s="141" t="s">
        <v>176</v>
      </c>
      <c r="E482" s="142" t="s">
        <v>1274</v>
      </c>
      <c r="F482" s="143" t="s">
        <v>1275</v>
      </c>
      <c r="G482" s="144" t="s">
        <v>187</v>
      </c>
      <c r="H482" s="145">
        <v>22</v>
      </c>
      <c r="I482" s="146"/>
      <c r="J482" s="147">
        <f t="shared" si="110"/>
        <v>0</v>
      </c>
      <c r="K482" s="148"/>
      <c r="L482" s="149"/>
      <c r="M482" s="150" t="s">
        <v>1</v>
      </c>
      <c r="N482" s="151" t="s">
        <v>43</v>
      </c>
      <c r="P482" s="137">
        <f t="shared" si="111"/>
        <v>0</v>
      </c>
      <c r="Q482" s="137">
        <v>1.55E-2</v>
      </c>
      <c r="R482" s="137">
        <f t="shared" si="112"/>
        <v>0.34099999999999997</v>
      </c>
      <c r="S482" s="137">
        <v>0</v>
      </c>
      <c r="T482" s="138">
        <f t="shared" si="113"/>
        <v>0</v>
      </c>
      <c r="AR482" s="139" t="s">
        <v>293</v>
      </c>
      <c r="AT482" s="139" t="s">
        <v>176</v>
      </c>
      <c r="AU482" s="139" t="s">
        <v>84</v>
      </c>
      <c r="AY482" s="15" t="s">
        <v>145</v>
      </c>
      <c r="BE482" s="140">
        <f t="shared" si="114"/>
        <v>0</v>
      </c>
      <c r="BF482" s="140">
        <f t="shared" si="115"/>
        <v>0</v>
      </c>
      <c r="BG482" s="140">
        <f t="shared" si="116"/>
        <v>0</v>
      </c>
      <c r="BH482" s="140">
        <f t="shared" si="117"/>
        <v>0</v>
      </c>
      <c r="BI482" s="140">
        <f t="shared" si="118"/>
        <v>0</v>
      </c>
      <c r="BJ482" s="15" t="s">
        <v>21</v>
      </c>
      <c r="BK482" s="140">
        <f t="shared" si="119"/>
        <v>0</v>
      </c>
      <c r="BL482" s="15" t="s">
        <v>215</v>
      </c>
      <c r="BM482" s="139" t="s">
        <v>1276</v>
      </c>
    </row>
    <row r="483" spans="2:65" s="1" customFormat="1" ht="22.9" customHeight="1">
      <c r="B483" s="126"/>
      <c r="C483" s="141" t="s">
        <v>1277</v>
      </c>
      <c r="D483" s="141" t="s">
        <v>176</v>
      </c>
      <c r="E483" s="142" t="s">
        <v>1278</v>
      </c>
      <c r="F483" s="143" t="s">
        <v>1279</v>
      </c>
      <c r="G483" s="144" t="s">
        <v>187</v>
      </c>
      <c r="H483" s="145">
        <v>2</v>
      </c>
      <c r="I483" s="146"/>
      <c r="J483" s="147">
        <f t="shared" si="110"/>
        <v>0</v>
      </c>
      <c r="K483" s="148"/>
      <c r="L483" s="149"/>
      <c r="M483" s="150" t="s">
        <v>1</v>
      </c>
      <c r="N483" s="151" t="s">
        <v>43</v>
      </c>
      <c r="P483" s="137">
        <f t="shared" si="111"/>
        <v>0</v>
      </c>
      <c r="Q483" s="137">
        <v>1.38E-2</v>
      </c>
      <c r="R483" s="137">
        <f t="shared" si="112"/>
        <v>2.76E-2</v>
      </c>
      <c r="S483" s="137">
        <v>0</v>
      </c>
      <c r="T483" s="138">
        <f t="shared" si="113"/>
        <v>0</v>
      </c>
      <c r="AR483" s="139" t="s">
        <v>293</v>
      </c>
      <c r="AT483" s="139" t="s">
        <v>176</v>
      </c>
      <c r="AU483" s="139" t="s">
        <v>84</v>
      </c>
      <c r="AY483" s="15" t="s">
        <v>145</v>
      </c>
      <c r="BE483" s="140">
        <f t="shared" si="114"/>
        <v>0</v>
      </c>
      <c r="BF483" s="140">
        <f t="shared" si="115"/>
        <v>0</v>
      </c>
      <c r="BG483" s="140">
        <f t="shared" si="116"/>
        <v>0</v>
      </c>
      <c r="BH483" s="140">
        <f t="shared" si="117"/>
        <v>0</v>
      </c>
      <c r="BI483" s="140">
        <f t="shared" si="118"/>
        <v>0</v>
      </c>
      <c r="BJ483" s="15" t="s">
        <v>21</v>
      </c>
      <c r="BK483" s="140">
        <f t="shared" si="119"/>
        <v>0</v>
      </c>
      <c r="BL483" s="15" t="s">
        <v>215</v>
      </c>
      <c r="BM483" s="139" t="s">
        <v>1280</v>
      </c>
    </row>
    <row r="484" spans="2:65" s="1" customFormat="1" ht="13.9" customHeight="1">
      <c r="B484" s="126"/>
      <c r="C484" s="127" t="s">
        <v>1281</v>
      </c>
      <c r="D484" s="127" t="s">
        <v>147</v>
      </c>
      <c r="E484" s="128" t="s">
        <v>1282</v>
      </c>
      <c r="F484" s="129" t="s">
        <v>1283</v>
      </c>
      <c r="G484" s="130" t="s">
        <v>187</v>
      </c>
      <c r="H484" s="131">
        <v>37</v>
      </c>
      <c r="I484" s="132"/>
      <c r="J484" s="133">
        <f t="shared" si="110"/>
        <v>0</v>
      </c>
      <c r="K484" s="134"/>
      <c r="L484" s="30"/>
      <c r="M484" s="135" t="s">
        <v>1</v>
      </c>
      <c r="N484" s="136" t="s">
        <v>43</v>
      </c>
      <c r="P484" s="137">
        <f t="shared" si="111"/>
        <v>0</v>
      </c>
      <c r="Q484" s="137">
        <v>0</v>
      </c>
      <c r="R484" s="137">
        <f t="shared" si="112"/>
        <v>0</v>
      </c>
      <c r="S484" s="137">
        <v>1.8E-3</v>
      </c>
      <c r="T484" s="138">
        <f t="shared" si="113"/>
        <v>6.6599999999999993E-2</v>
      </c>
      <c r="AR484" s="139" t="s">
        <v>215</v>
      </c>
      <c r="AT484" s="139" t="s">
        <v>147</v>
      </c>
      <c r="AU484" s="139" t="s">
        <v>84</v>
      </c>
      <c r="AY484" s="15" t="s">
        <v>145</v>
      </c>
      <c r="BE484" s="140">
        <f t="shared" si="114"/>
        <v>0</v>
      </c>
      <c r="BF484" s="140">
        <f t="shared" si="115"/>
        <v>0</v>
      </c>
      <c r="BG484" s="140">
        <f t="shared" si="116"/>
        <v>0</v>
      </c>
      <c r="BH484" s="140">
        <f t="shared" si="117"/>
        <v>0</v>
      </c>
      <c r="BI484" s="140">
        <f t="shared" si="118"/>
        <v>0</v>
      </c>
      <c r="BJ484" s="15" t="s">
        <v>21</v>
      </c>
      <c r="BK484" s="140">
        <f t="shared" si="119"/>
        <v>0</v>
      </c>
      <c r="BL484" s="15" t="s">
        <v>215</v>
      </c>
      <c r="BM484" s="139" t="s">
        <v>1284</v>
      </c>
    </row>
    <row r="485" spans="2:65" s="1" customFormat="1" ht="22.9" customHeight="1">
      <c r="B485" s="126"/>
      <c r="C485" s="127" t="s">
        <v>1285</v>
      </c>
      <c r="D485" s="127" t="s">
        <v>147</v>
      </c>
      <c r="E485" s="128" t="s">
        <v>1286</v>
      </c>
      <c r="F485" s="129" t="s">
        <v>1287</v>
      </c>
      <c r="G485" s="130" t="s">
        <v>187</v>
      </c>
      <c r="H485" s="131">
        <v>77</v>
      </c>
      <c r="I485" s="132"/>
      <c r="J485" s="133">
        <f t="shared" si="110"/>
        <v>0</v>
      </c>
      <c r="K485" s="134"/>
      <c r="L485" s="30"/>
      <c r="M485" s="135" t="s">
        <v>1</v>
      </c>
      <c r="N485" s="136" t="s">
        <v>43</v>
      </c>
      <c r="P485" s="137">
        <f t="shared" si="111"/>
        <v>0</v>
      </c>
      <c r="Q485" s="137">
        <v>0</v>
      </c>
      <c r="R485" s="137">
        <f t="shared" si="112"/>
        <v>0</v>
      </c>
      <c r="S485" s="137">
        <v>2.4E-2</v>
      </c>
      <c r="T485" s="138">
        <f t="shared" si="113"/>
        <v>1.8480000000000001</v>
      </c>
      <c r="AR485" s="139" t="s">
        <v>215</v>
      </c>
      <c r="AT485" s="139" t="s">
        <v>147</v>
      </c>
      <c r="AU485" s="139" t="s">
        <v>84</v>
      </c>
      <c r="AY485" s="15" t="s">
        <v>145</v>
      </c>
      <c r="BE485" s="140">
        <f t="shared" si="114"/>
        <v>0</v>
      </c>
      <c r="BF485" s="140">
        <f t="shared" si="115"/>
        <v>0</v>
      </c>
      <c r="BG485" s="140">
        <f t="shared" si="116"/>
        <v>0</v>
      </c>
      <c r="BH485" s="140">
        <f t="shared" si="117"/>
        <v>0</v>
      </c>
      <c r="BI485" s="140">
        <f t="shared" si="118"/>
        <v>0</v>
      </c>
      <c r="BJ485" s="15" t="s">
        <v>21</v>
      </c>
      <c r="BK485" s="140">
        <f t="shared" si="119"/>
        <v>0</v>
      </c>
      <c r="BL485" s="15" t="s">
        <v>215</v>
      </c>
      <c r="BM485" s="139" t="s">
        <v>1288</v>
      </c>
    </row>
    <row r="486" spans="2:65" s="12" customFormat="1">
      <c r="B486" s="152"/>
      <c r="D486" s="153" t="s">
        <v>181</v>
      </c>
      <c r="E486" s="159" t="s">
        <v>1</v>
      </c>
      <c r="F486" s="154" t="s">
        <v>1289</v>
      </c>
      <c r="H486" s="155">
        <v>77</v>
      </c>
      <c r="I486" s="156"/>
      <c r="L486" s="152"/>
      <c r="M486" s="157"/>
      <c r="T486" s="158"/>
      <c r="AT486" s="159" t="s">
        <v>181</v>
      </c>
      <c r="AU486" s="159" t="s">
        <v>84</v>
      </c>
      <c r="AV486" s="12" t="s">
        <v>84</v>
      </c>
      <c r="AW486" s="12" t="s">
        <v>32</v>
      </c>
      <c r="AX486" s="12" t="s">
        <v>21</v>
      </c>
      <c r="AY486" s="159" t="s">
        <v>145</v>
      </c>
    </row>
    <row r="487" spans="2:65" s="1" customFormat="1" ht="22.9" customHeight="1">
      <c r="B487" s="126"/>
      <c r="C487" s="127" t="s">
        <v>1290</v>
      </c>
      <c r="D487" s="127" t="s">
        <v>147</v>
      </c>
      <c r="E487" s="128" t="s">
        <v>1291</v>
      </c>
      <c r="F487" s="129" t="s">
        <v>1292</v>
      </c>
      <c r="G487" s="130" t="s">
        <v>187</v>
      </c>
      <c r="H487" s="131">
        <v>18</v>
      </c>
      <c r="I487" s="132"/>
      <c r="J487" s="133">
        <f>ROUND(I487*H487,2)</f>
        <v>0</v>
      </c>
      <c r="K487" s="134"/>
      <c r="L487" s="30"/>
      <c r="M487" s="135" t="s">
        <v>1</v>
      </c>
      <c r="N487" s="136" t="s">
        <v>43</v>
      </c>
      <c r="P487" s="137">
        <f>O487*H487</f>
        <v>0</v>
      </c>
      <c r="Q487" s="137">
        <v>0</v>
      </c>
      <c r="R487" s="137">
        <f>Q487*H487</f>
        <v>0</v>
      </c>
      <c r="S487" s="137">
        <v>0</v>
      </c>
      <c r="T487" s="138">
        <f>S487*H487</f>
        <v>0</v>
      </c>
      <c r="AR487" s="139" t="s">
        <v>215</v>
      </c>
      <c r="AT487" s="139" t="s">
        <v>147</v>
      </c>
      <c r="AU487" s="139" t="s">
        <v>84</v>
      </c>
      <c r="AY487" s="15" t="s">
        <v>145</v>
      </c>
      <c r="BE487" s="140">
        <f>IF(N487="základní",J487,0)</f>
        <v>0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5" t="s">
        <v>21</v>
      </c>
      <c r="BK487" s="140">
        <f>ROUND(I487*H487,2)</f>
        <v>0</v>
      </c>
      <c r="BL487" s="15" t="s">
        <v>215</v>
      </c>
      <c r="BM487" s="139" t="s">
        <v>1293</v>
      </c>
    </row>
    <row r="488" spans="2:65" s="1" customFormat="1" ht="13.9" customHeight="1">
      <c r="B488" s="126"/>
      <c r="C488" s="141" t="s">
        <v>1294</v>
      </c>
      <c r="D488" s="141" t="s">
        <v>176</v>
      </c>
      <c r="E488" s="142" t="s">
        <v>1295</v>
      </c>
      <c r="F488" s="143" t="s">
        <v>1296</v>
      </c>
      <c r="G488" s="144" t="s">
        <v>187</v>
      </c>
      <c r="H488" s="145">
        <v>18</v>
      </c>
      <c r="I488" s="146"/>
      <c r="J488" s="147">
        <f>ROUND(I488*H488,2)</f>
        <v>0</v>
      </c>
      <c r="K488" s="148"/>
      <c r="L488" s="149"/>
      <c r="M488" s="150" t="s">
        <v>1</v>
      </c>
      <c r="N488" s="151" t="s">
        <v>43</v>
      </c>
      <c r="P488" s="137">
        <f>O488*H488</f>
        <v>0</v>
      </c>
      <c r="Q488" s="137">
        <v>1.3799999999999999E-3</v>
      </c>
      <c r="R488" s="137">
        <f>Q488*H488</f>
        <v>2.4839999999999997E-2</v>
      </c>
      <c r="S488" s="137">
        <v>0</v>
      </c>
      <c r="T488" s="138">
        <f>S488*H488</f>
        <v>0</v>
      </c>
      <c r="AR488" s="139" t="s">
        <v>293</v>
      </c>
      <c r="AT488" s="139" t="s">
        <v>176</v>
      </c>
      <c r="AU488" s="139" t="s">
        <v>84</v>
      </c>
      <c r="AY488" s="15" t="s">
        <v>145</v>
      </c>
      <c r="BE488" s="140">
        <f>IF(N488="základní",J488,0)</f>
        <v>0</v>
      </c>
      <c r="BF488" s="140">
        <f>IF(N488="snížená",J488,0)</f>
        <v>0</v>
      </c>
      <c r="BG488" s="140">
        <f>IF(N488="zákl. přenesená",J488,0)</f>
        <v>0</v>
      </c>
      <c r="BH488" s="140">
        <f>IF(N488="sníž. přenesená",J488,0)</f>
        <v>0</v>
      </c>
      <c r="BI488" s="140">
        <f>IF(N488="nulová",J488,0)</f>
        <v>0</v>
      </c>
      <c r="BJ488" s="15" t="s">
        <v>21</v>
      </c>
      <c r="BK488" s="140">
        <f>ROUND(I488*H488,2)</f>
        <v>0</v>
      </c>
      <c r="BL488" s="15" t="s">
        <v>215</v>
      </c>
      <c r="BM488" s="139" t="s">
        <v>1297</v>
      </c>
    </row>
    <row r="489" spans="2:65" s="1" customFormat="1" ht="22.9" customHeight="1">
      <c r="B489" s="126"/>
      <c r="C489" s="127" t="s">
        <v>1298</v>
      </c>
      <c r="D489" s="127" t="s">
        <v>147</v>
      </c>
      <c r="E489" s="128" t="s">
        <v>1299</v>
      </c>
      <c r="F489" s="129" t="s">
        <v>1300</v>
      </c>
      <c r="G489" s="130" t="s">
        <v>179</v>
      </c>
      <c r="H489" s="131">
        <v>1.0660000000000001</v>
      </c>
      <c r="I489" s="132"/>
      <c r="J489" s="133">
        <f>ROUND(I489*H489,2)</f>
        <v>0</v>
      </c>
      <c r="K489" s="134"/>
      <c r="L489" s="30"/>
      <c r="M489" s="135" t="s">
        <v>1</v>
      </c>
      <c r="N489" s="136" t="s">
        <v>43</v>
      </c>
      <c r="P489" s="137">
        <f>O489*H489</f>
        <v>0</v>
      </c>
      <c r="Q489" s="137">
        <v>0</v>
      </c>
      <c r="R489" s="137">
        <f>Q489*H489</f>
        <v>0</v>
      </c>
      <c r="S489" s="137">
        <v>0</v>
      </c>
      <c r="T489" s="138">
        <f>S489*H489</f>
        <v>0</v>
      </c>
      <c r="AR489" s="139" t="s">
        <v>215</v>
      </c>
      <c r="AT489" s="139" t="s">
        <v>147</v>
      </c>
      <c r="AU489" s="139" t="s">
        <v>84</v>
      </c>
      <c r="AY489" s="15" t="s">
        <v>145</v>
      </c>
      <c r="BE489" s="140">
        <f>IF(N489="základní",J489,0)</f>
        <v>0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5" t="s">
        <v>21</v>
      </c>
      <c r="BK489" s="140">
        <f>ROUND(I489*H489,2)</f>
        <v>0</v>
      </c>
      <c r="BL489" s="15" t="s">
        <v>215</v>
      </c>
      <c r="BM489" s="139" t="s">
        <v>1301</v>
      </c>
    </row>
    <row r="490" spans="2:65" s="1" customFormat="1" ht="22.9" customHeight="1">
      <c r="B490" s="126"/>
      <c r="C490" s="127" t="s">
        <v>1302</v>
      </c>
      <c r="D490" s="127" t="s">
        <v>147</v>
      </c>
      <c r="E490" s="128" t="s">
        <v>1303</v>
      </c>
      <c r="F490" s="129" t="s">
        <v>1304</v>
      </c>
      <c r="G490" s="130" t="s">
        <v>179</v>
      </c>
      <c r="H490" s="131">
        <v>1.0660000000000001</v>
      </c>
      <c r="I490" s="132"/>
      <c r="J490" s="133">
        <f>ROUND(I490*H490,2)</f>
        <v>0</v>
      </c>
      <c r="K490" s="134"/>
      <c r="L490" s="30"/>
      <c r="M490" s="135" t="s">
        <v>1</v>
      </c>
      <c r="N490" s="136" t="s">
        <v>43</v>
      </c>
      <c r="P490" s="137">
        <f>O490*H490</f>
        <v>0</v>
      </c>
      <c r="Q490" s="137">
        <v>0</v>
      </c>
      <c r="R490" s="137">
        <f>Q490*H490</f>
        <v>0</v>
      </c>
      <c r="S490" s="137">
        <v>0</v>
      </c>
      <c r="T490" s="138">
        <f>S490*H490</f>
        <v>0</v>
      </c>
      <c r="AR490" s="139" t="s">
        <v>215</v>
      </c>
      <c r="AT490" s="139" t="s">
        <v>147</v>
      </c>
      <c r="AU490" s="139" t="s">
        <v>84</v>
      </c>
      <c r="AY490" s="15" t="s">
        <v>145</v>
      </c>
      <c r="BE490" s="140">
        <f>IF(N490="základní",J490,0)</f>
        <v>0</v>
      </c>
      <c r="BF490" s="140">
        <f>IF(N490="snížená",J490,0)</f>
        <v>0</v>
      </c>
      <c r="BG490" s="140">
        <f>IF(N490="zákl. přenesená",J490,0)</f>
        <v>0</v>
      </c>
      <c r="BH490" s="140">
        <f>IF(N490="sníž. přenesená",J490,0)</f>
        <v>0</v>
      </c>
      <c r="BI490" s="140">
        <f>IF(N490="nulová",J490,0)</f>
        <v>0</v>
      </c>
      <c r="BJ490" s="15" t="s">
        <v>21</v>
      </c>
      <c r="BK490" s="140">
        <f>ROUND(I490*H490,2)</f>
        <v>0</v>
      </c>
      <c r="BL490" s="15" t="s">
        <v>215</v>
      </c>
      <c r="BM490" s="139" t="s">
        <v>1305</v>
      </c>
    </row>
    <row r="491" spans="2:65" s="11" customFormat="1" ht="22.75" customHeight="1">
      <c r="B491" s="114"/>
      <c r="D491" s="115" t="s">
        <v>77</v>
      </c>
      <c r="E491" s="124" t="s">
        <v>1306</v>
      </c>
      <c r="F491" s="124" t="s">
        <v>1307</v>
      </c>
      <c r="I491" s="117"/>
      <c r="J491" s="125">
        <f>BK491</f>
        <v>0</v>
      </c>
      <c r="L491" s="114"/>
      <c r="M491" s="119"/>
      <c r="P491" s="120">
        <f>SUM(P492:P501)</f>
        <v>0</v>
      </c>
      <c r="R491" s="120">
        <f>SUM(R492:R501)</f>
        <v>4.911999999999999E-2</v>
      </c>
      <c r="T491" s="121">
        <f>SUM(T492:T501)</f>
        <v>0.2</v>
      </c>
      <c r="AR491" s="115" t="s">
        <v>84</v>
      </c>
      <c r="AT491" s="122" t="s">
        <v>77</v>
      </c>
      <c r="AU491" s="122" t="s">
        <v>21</v>
      </c>
      <c r="AY491" s="115" t="s">
        <v>145</v>
      </c>
      <c r="BK491" s="123">
        <f>SUM(BK492:BK501)</f>
        <v>0</v>
      </c>
    </row>
    <row r="492" spans="2:65" s="1" customFormat="1" ht="13.9" customHeight="1">
      <c r="B492" s="126"/>
      <c r="C492" s="127" t="s">
        <v>1308</v>
      </c>
      <c r="D492" s="127" t="s">
        <v>147</v>
      </c>
      <c r="E492" s="128" t="s">
        <v>1309</v>
      </c>
      <c r="F492" s="129" t="s">
        <v>1310</v>
      </c>
      <c r="G492" s="130" t="s">
        <v>187</v>
      </c>
      <c r="H492" s="131">
        <v>40</v>
      </c>
      <c r="I492" s="132"/>
      <c r="J492" s="133">
        <f t="shared" ref="J492:J501" si="120">ROUND(I492*H492,2)</f>
        <v>0</v>
      </c>
      <c r="K492" s="134"/>
      <c r="L492" s="30"/>
      <c r="M492" s="135" t="s">
        <v>1</v>
      </c>
      <c r="N492" s="136" t="s">
        <v>43</v>
      </c>
      <c r="P492" s="137">
        <f t="shared" ref="P492:P501" si="121">O492*H492</f>
        <v>0</v>
      </c>
      <c r="Q492" s="137">
        <v>1.0000000000000001E-5</v>
      </c>
      <c r="R492" s="137">
        <f t="shared" ref="R492:R501" si="122">Q492*H492</f>
        <v>4.0000000000000002E-4</v>
      </c>
      <c r="S492" s="137">
        <v>5.0000000000000001E-3</v>
      </c>
      <c r="T492" s="138">
        <f t="shared" ref="T492:T501" si="123">S492*H492</f>
        <v>0.2</v>
      </c>
      <c r="AR492" s="139" t="s">
        <v>215</v>
      </c>
      <c r="AT492" s="139" t="s">
        <v>147</v>
      </c>
      <c r="AU492" s="139" t="s">
        <v>84</v>
      </c>
      <c r="AY492" s="15" t="s">
        <v>145</v>
      </c>
      <c r="BE492" s="140">
        <f t="shared" ref="BE492:BE501" si="124">IF(N492="základní",J492,0)</f>
        <v>0</v>
      </c>
      <c r="BF492" s="140">
        <f t="shared" ref="BF492:BF501" si="125">IF(N492="snížená",J492,0)</f>
        <v>0</v>
      </c>
      <c r="BG492" s="140">
        <f t="shared" ref="BG492:BG501" si="126">IF(N492="zákl. přenesená",J492,0)</f>
        <v>0</v>
      </c>
      <c r="BH492" s="140">
        <f t="shared" ref="BH492:BH501" si="127">IF(N492="sníž. přenesená",J492,0)</f>
        <v>0</v>
      </c>
      <c r="BI492" s="140">
        <f t="shared" ref="BI492:BI501" si="128">IF(N492="nulová",J492,0)</f>
        <v>0</v>
      </c>
      <c r="BJ492" s="15" t="s">
        <v>21</v>
      </c>
      <c r="BK492" s="140">
        <f t="shared" ref="BK492:BK501" si="129">ROUND(I492*H492,2)</f>
        <v>0</v>
      </c>
      <c r="BL492" s="15" t="s">
        <v>215</v>
      </c>
      <c r="BM492" s="139" t="s">
        <v>1311</v>
      </c>
    </row>
    <row r="493" spans="2:65" s="1" customFormat="1" ht="13.9" customHeight="1">
      <c r="B493" s="126"/>
      <c r="C493" s="141" t="s">
        <v>1312</v>
      </c>
      <c r="D493" s="141" t="s">
        <v>176</v>
      </c>
      <c r="E493" s="142" t="s">
        <v>1313</v>
      </c>
      <c r="F493" s="143" t="s">
        <v>1314</v>
      </c>
      <c r="G493" s="144" t="s">
        <v>187</v>
      </c>
      <c r="H493" s="145">
        <v>40</v>
      </c>
      <c r="I493" s="146"/>
      <c r="J493" s="147">
        <f t="shared" si="120"/>
        <v>0</v>
      </c>
      <c r="K493" s="148"/>
      <c r="L493" s="149"/>
      <c r="M493" s="150" t="s">
        <v>1</v>
      </c>
      <c r="N493" s="151" t="s">
        <v>43</v>
      </c>
      <c r="P493" s="137">
        <f t="shared" si="121"/>
        <v>0</v>
      </c>
      <c r="Q493" s="137">
        <v>1.1999999999999999E-3</v>
      </c>
      <c r="R493" s="137">
        <f t="shared" si="122"/>
        <v>4.7999999999999994E-2</v>
      </c>
      <c r="S493" s="137">
        <v>0</v>
      </c>
      <c r="T493" s="138">
        <f t="shared" si="123"/>
        <v>0</v>
      </c>
      <c r="AR493" s="139" t="s">
        <v>293</v>
      </c>
      <c r="AT493" s="139" t="s">
        <v>176</v>
      </c>
      <c r="AU493" s="139" t="s">
        <v>84</v>
      </c>
      <c r="AY493" s="15" t="s">
        <v>145</v>
      </c>
      <c r="BE493" s="140">
        <f t="shared" si="124"/>
        <v>0</v>
      </c>
      <c r="BF493" s="140">
        <f t="shared" si="125"/>
        <v>0</v>
      </c>
      <c r="BG493" s="140">
        <f t="shared" si="126"/>
        <v>0</v>
      </c>
      <c r="BH493" s="140">
        <f t="shared" si="127"/>
        <v>0</v>
      </c>
      <c r="BI493" s="140">
        <f t="shared" si="128"/>
        <v>0</v>
      </c>
      <c r="BJ493" s="15" t="s">
        <v>21</v>
      </c>
      <c r="BK493" s="140">
        <f t="shared" si="129"/>
        <v>0</v>
      </c>
      <c r="BL493" s="15" t="s">
        <v>215</v>
      </c>
      <c r="BM493" s="139" t="s">
        <v>1315</v>
      </c>
    </row>
    <row r="494" spans="2:65" s="1" customFormat="1" ht="22.9" customHeight="1">
      <c r="B494" s="126"/>
      <c r="C494" s="127" t="s">
        <v>1316</v>
      </c>
      <c r="D494" s="127" t="s">
        <v>147</v>
      </c>
      <c r="E494" s="128"/>
      <c r="F494" s="129" t="s">
        <v>1634</v>
      </c>
      <c r="G494" s="130"/>
      <c r="H494" s="131"/>
      <c r="I494" s="132"/>
      <c r="J494" s="133">
        <f t="shared" si="120"/>
        <v>0</v>
      </c>
      <c r="K494" s="134"/>
      <c r="L494" s="30"/>
      <c r="M494" s="135" t="s">
        <v>1</v>
      </c>
      <c r="N494" s="136" t="s">
        <v>43</v>
      </c>
      <c r="P494" s="137">
        <f t="shared" si="121"/>
        <v>0</v>
      </c>
      <c r="Q494" s="137">
        <v>0</v>
      </c>
      <c r="R494" s="137">
        <f t="shared" si="122"/>
        <v>0</v>
      </c>
      <c r="S494" s="137">
        <v>0</v>
      </c>
      <c r="T494" s="138">
        <f t="shared" si="123"/>
        <v>0</v>
      </c>
      <c r="AR494" s="139" t="s">
        <v>215</v>
      </c>
      <c r="AT494" s="139" t="s">
        <v>147</v>
      </c>
      <c r="AU494" s="139" t="s">
        <v>84</v>
      </c>
      <c r="AY494" s="15" t="s">
        <v>145</v>
      </c>
      <c r="BE494" s="140">
        <f t="shared" si="124"/>
        <v>0</v>
      </c>
      <c r="BF494" s="140">
        <f t="shared" si="125"/>
        <v>0</v>
      </c>
      <c r="BG494" s="140">
        <f t="shared" si="126"/>
        <v>0</v>
      </c>
      <c r="BH494" s="140">
        <f t="shared" si="127"/>
        <v>0</v>
      </c>
      <c r="BI494" s="140">
        <f t="shared" si="128"/>
        <v>0</v>
      </c>
      <c r="BJ494" s="15" t="s">
        <v>21</v>
      </c>
      <c r="BK494" s="140">
        <f t="shared" si="129"/>
        <v>0</v>
      </c>
      <c r="BL494" s="15" t="s">
        <v>215</v>
      </c>
      <c r="BM494" s="139" t="s">
        <v>1317</v>
      </c>
    </row>
    <row r="495" spans="2:65" s="1" customFormat="1" ht="13.9" customHeight="1">
      <c r="B495" s="126"/>
      <c r="C495" s="141" t="s">
        <v>1318</v>
      </c>
      <c r="D495" s="141" t="s">
        <v>176</v>
      </c>
      <c r="E495" s="142"/>
      <c r="F495" s="143" t="s">
        <v>1635</v>
      </c>
      <c r="G495" s="144"/>
      <c r="H495" s="145"/>
      <c r="I495" s="146"/>
      <c r="J495" s="147">
        <f t="shared" si="120"/>
        <v>0</v>
      </c>
      <c r="K495" s="148"/>
      <c r="L495" s="149"/>
      <c r="M495" s="150" t="s">
        <v>1</v>
      </c>
      <c r="N495" s="151" t="s">
        <v>43</v>
      </c>
      <c r="P495" s="137">
        <f t="shared" si="121"/>
        <v>0</v>
      </c>
      <c r="Q495" s="137">
        <v>1.7899999999999999E-2</v>
      </c>
      <c r="R495" s="137">
        <f t="shared" si="122"/>
        <v>0</v>
      </c>
      <c r="S495" s="137">
        <v>0</v>
      </c>
      <c r="T495" s="138">
        <f t="shared" si="123"/>
        <v>0</v>
      </c>
      <c r="AR495" s="139" t="s">
        <v>293</v>
      </c>
      <c r="AT495" s="139" t="s">
        <v>176</v>
      </c>
      <c r="AU495" s="139" t="s">
        <v>84</v>
      </c>
      <c r="AY495" s="15" t="s">
        <v>145</v>
      </c>
      <c r="BE495" s="140">
        <f t="shared" si="124"/>
        <v>0</v>
      </c>
      <c r="BF495" s="140">
        <f t="shared" si="125"/>
        <v>0</v>
      </c>
      <c r="BG495" s="140">
        <f t="shared" si="126"/>
        <v>0</v>
      </c>
      <c r="BH495" s="140">
        <f t="shared" si="127"/>
        <v>0</v>
      </c>
      <c r="BI495" s="140">
        <f t="shared" si="128"/>
        <v>0</v>
      </c>
      <c r="BJ495" s="15" t="s">
        <v>21</v>
      </c>
      <c r="BK495" s="140">
        <f t="shared" si="129"/>
        <v>0</v>
      </c>
      <c r="BL495" s="15" t="s">
        <v>215</v>
      </c>
      <c r="BM495" s="139" t="s">
        <v>1319</v>
      </c>
    </row>
    <row r="496" spans="2:65" s="1" customFormat="1" ht="22.9" customHeight="1">
      <c r="B496" s="126"/>
      <c r="C496" s="127" t="s">
        <v>1320</v>
      </c>
      <c r="D496" s="127" t="s">
        <v>147</v>
      </c>
      <c r="E496" s="128" t="s">
        <v>1321</v>
      </c>
      <c r="F496" s="129" t="s">
        <v>1322</v>
      </c>
      <c r="G496" s="130" t="s">
        <v>306</v>
      </c>
      <c r="H496" s="131">
        <v>3</v>
      </c>
      <c r="I496" s="132"/>
      <c r="J496" s="133">
        <f t="shared" si="120"/>
        <v>0</v>
      </c>
      <c r="K496" s="134"/>
      <c r="L496" s="30"/>
      <c r="M496" s="135" t="s">
        <v>1</v>
      </c>
      <c r="N496" s="136" t="s">
        <v>43</v>
      </c>
      <c r="P496" s="137">
        <f t="shared" si="121"/>
        <v>0</v>
      </c>
      <c r="Q496" s="137">
        <v>2.4000000000000001E-4</v>
      </c>
      <c r="R496" s="137">
        <f t="shared" si="122"/>
        <v>7.2000000000000005E-4</v>
      </c>
      <c r="S496" s="137">
        <v>0</v>
      </c>
      <c r="T496" s="138">
        <f t="shared" si="123"/>
        <v>0</v>
      </c>
      <c r="AR496" s="139" t="s">
        <v>215</v>
      </c>
      <c r="AT496" s="139" t="s">
        <v>147</v>
      </c>
      <c r="AU496" s="139" t="s">
        <v>84</v>
      </c>
      <c r="AY496" s="15" t="s">
        <v>145</v>
      </c>
      <c r="BE496" s="140">
        <f t="shared" si="124"/>
        <v>0</v>
      </c>
      <c r="BF496" s="140">
        <f t="shared" si="125"/>
        <v>0</v>
      </c>
      <c r="BG496" s="140">
        <f t="shared" si="126"/>
        <v>0</v>
      </c>
      <c r="BH496" s="140">
        <f t="shared" si="127"/>
        <v>0</v>
      </c>
      <c r="BI496" s="140">
        <f t="shared" si="128"/>
        <v>0</v>
      </c>
      <c r="BJ496" s="15" t="s">
        <v>21</v>
      </c>
      <c r="BK496" s="140">
        <f t="shared" si="129"/>
        <v>0</v>
      </c>
      <c r="BL496" s="15" t="s">
        <v>215</v>
      </c>
      <c r="BM496" s="139" t="s">
        <v>1323</v>
      </c>
    </row>
    <row r="497" spans="2:65" s="1" customFormat="1" ht="22.9" customHeight="1">
      <c r="B497" s="126"/>
      <c r="C497" s="127" t="s">
        <v>1324</v>
      </c>
      <c r="D497" s="127" t="s">
        <v>147</v>
      </c>
      <c r="E497" s="128" t="s">
        <v>1325</v>
      </c>
      <c r="F497" s="129" t="s">
        <v>1326</v>
      </c>
      <c r="G497" s="130" t="s">
        <v>306</v>
      </c>
      <c r="H497" s="131">
        <v>3</v>
      </c>
      <c r="I497" s="132"/>
      <c r="J497" s="133">
        <f t="shared" si="120"/>
        <v>0</v>
      </c>
      <c r="K497" s="134"/>
      <c r="L497" s="30"/>
      <c r="M497" s="135" t="s">
        <v>1</v>
      </c>
      <c r="N497" s="136" t="s">
        <v>43</v>
      </c>
      <c r="P497" s="137">
        <f t="shared" si="121"/>
        <v>0</v>
      </c>
      <c r="Q497" s="137">
        <v>0</v>
      </c>
      <c r="R497" s="137">
        <f t="shared" si="122"/>
        <v>0</v>
      </c>
      <c r="S497" s="137">
        <v>0</v>
      </c>
      <c r="T497" s="138">
        <f t="shared" si="123"/>
        <v>0</v>
      </c>
      <c r="AR497" s="139" t="s">
        <v>215</v>
      </c>
      <c r="AT497" s="139" t="s">
        <v>147</v>
      </c>
      <c r="AU497" s="139" t="s">
        <v>84</v>
      </c>
      <c r="AY497" s="15" t="s">
        <v>145</v>
      </c>
      <c r="BE497" s="140">
        <f t="shared" si="124"/>
        <v>0</v>
      </c>
      <c r="BF497" s="140">
        <f t="shared" si="125"/>
        <v>0</v>
      </c>
      <c r="BG497" s="140">
        <f t="shared" si="126"/>
        <v>0</v>
      </c>
      <c r="BH497" s="140">
        <f t="shared" si="127"/>
        <v>0</v>
      </c>
      <c r="BI497" s="140">
        <f t="shared" si="128"/>
        <v>0</v>
      </c>
      <c r="BJ497" s="15" t="s">
        <v>21</v>
      </c>
      <c r="BK497" s="140">
        <f t="shared" si="129"/>
        <v>0</v>
      </c>
      <c r="BL497" s="15" t="s">
        <v>215</v>
      </c>
      <c r="BM497" s="139" t="s">
        <v>1327</v>
      </c>
    </row>
    <row r="498" spans="2:65" s="1" customFormat="1" ht="22.9" customHeight="1">
      <c r="B498" s="126"/>
      <c r="C498" s="127" t="s">
        <v>1328</v>
      </c>
      <c r="D498" s="127" t="s">
        <v>147</v>
      </c>
      <c r="E498" s="128"/>
      <c r="F498" s="129" t="s">
        <v>1636</v>
      </c>
      <c r="G498" s="130"/>
      <c r="H498" s="131"/>
      <c r="I498" s="132"/>
      <c r="J498" s="133">
        <f t="shared" si="120"/>
        <v>0</v>
      </c>
      <c r="K498" s="134"/>
      <c r="L498" s="30"/>
      <c r="M498" s="135" t="s">
        <v>1</v>
      </c>
      <c r="N498" s="136" t="s">
        <v>43</v>
      </c>
      <c r="P498" s="137">
        <f t="shared" si="121"/>
        <v>0</v>
      </c>
      <c r="Q498" s="137">
        <v>6.9999999999999994E-5</v>
      </c>
      <c r="R498" s="137">
        <f t="shared" si="122"/>
        <v>0</v>
      </c>
      <c r="S498" s="137">
        <v>0</v>
      </c>
      <c r="T498" s="138">
        <f t="shared" si="123"/>
        <v>0</v>
      </c>
      <c r="AR498" s="139" t="s">
        <v>215</v>
      </c>
      <c r="AT498" s="139" t="s">
        <v>147</v>
      </c>
      <c r="AU498" s="139" t="s">
        <v>84</v>
      </c>
      <c r="AY498" s="15" t="s">
        <v>145</v>
      </c>
      <c r="BE498" s="140">
        <f t="shared" si="124"/>
        <v>0</v>
      </c>
      <c r="BF498" s="140">
        <f t="shared" si="125"/>
        <v>0</v>
      </c>
      <c r="BG498" s="140">
        <f t="shared" si="126"/>
        <v>0</v>
      </c>
      <c r="BH498" s="140">
        <f t="shared" si="127"/>
        <v>0</v>
      </c>
      <c r="BI498" s="140">
        <f t="shared" si="128"/>
        <v>0</v>
      </c>
      <c r="BJ498" s="15" t="s">
        <v>21</v>
      </c>
      <c r="BK498" s="140">
        <f t="shared" si="129"/>
        <v>0</v>
      </c>
      <c r="BL498" s="15" t="s">
        <v>215</v>
      </c>
      <c r="BM498" s="139" t="s">
        <v>1329</v>
      </c>
    </row>
    <row r="499" spans="2:65" s="1" customFormat="1" ht="13.9" customHeight="1">
      <c r="B499" s="126"/>
      <c r="C499" s="141" t="s">
        <v>1330</v>
      </c>
      <c r="D499" s="141" t="s">
        <v>176</v>
      </c>
      <c r="E499" s="142"/>
      <c r="F499" s="143" t="s">
        <v>1637</v>
      </c>
      <c r="G499" s="144"/>
      <c r="H499" s="145"/>
      <c r="I499" s="146"/>
      <c r="J499" s="147">
        <f t="shared" si="120"/>
        <v>0</v>
      </c>
      <c r="K499" s="148"/>
      <c r="L499" s="149"/>
      <c r="M499" s="150" t="s">
        <v>1</v>
      </c>
      <c r="N499" s="151" t="s">
        <v>43</v>
      </c>
      <c r="P499" s="137">
        <f t="shared" si="121"/>
        <v>0</v>
      </c>
      <c r="Q499" s="137">
        <v>1.89E-3</v>
      </c>
      <c r="R499" s="137">
        <f t="shared" si="122"/>
        <v>0</v>
      </c>
      <c r="S499" s="137">
        <v>0</v>
      </c>
      <c r="T499" s="138">
        <f t="shared" si="123"/>
        <v>0</v>
      </c>
      <c r="AR499" s="139" t="s">
        <v>293</v>
      </c>
      <c r="AT499" s="139" t="s">
        <v>176</v>
      </c>
      <c r="AU499" s="139" t="s">
        <v>84</v>
      </c>
      <c r="AY499" s="15" t="s">
        <v>145</v>
      </c>
      <c r="BE499" s="140">
        <f t="shared" si="124"/>
        <v>0</v>
      </c>
      <c r="BF499" s="140">
        <f t="shared" si="125"/>
        <v>0</v>
      </c>
      <c r="BG499" s="140">
        <f t="shared" si="126"/>
        <v>0</v>
      </c>
      <c r="BH499" s="140">
        <f t="shared" si="127"/>
        <v>0</v>
      </c>
      <c r="BI499" s="140">
        <f t="shared" si="128"/>
        <v>0</v>
      </c>
      <c r="BJ499" s="15" t="s">
        <v>21</v>
      </c>
      <c r="BK499" s="140">
        <f t="shared" si="129"/>
        <v>0</v>
      </c>
      <c r="BL499" s="15" t="s">
        <v>215</v>
      </c>
      <c r="BM499" s="139" t="s">
        <v>1331</v>
      </c>
    </row>
    <row r="500" spans="2:65" s="1" customFormat="1" ht="22.9" customHeight="1">
      <c r="B500" s="126"/>
      <c r="C500" s="127" t="s">
        <v>1332</v>
      </c>
      <c r="D500" s="127" t="s">
        <v>147</v>
      </c>
      <c r="E500" s="128" t="s">
        <v>1333</v>
      </c>
      <c r="F500" s="129" t="s">
        <v>1334</v>
      </c>
      <c r="G500" s="130" t="s">
        <v>179</v>
      </c>
      <c r="H500" s="131">
        <v>0.128</v>
      </c>
      <c r="I500" s="132"/>
      <c r="J500" s="133">
        <f t="shared" si="120"/>
        <v>0</v>
      </c>
      <c r="K500" s="134"/>
      <c r="L500" s="30"/>
      <c r="M500" s="135" t="s">
        <v>1</v>
      </c>
      <c r="N500" s="136" t="s">
        <v>43</v>
      </c>
      <c r="P500" s="137">
        <f t="shared" si="121"/>
        <v>0</v>
      </c>
      <c r="Q500" s="137">
        <v>0</v>
      </c>
      <c r="R500" s="137">
        <f t="shared" si="122"/>
        <v>0</v>
      </c>
      <c r="S500" s="137">
        <v>0</v>
      </c>
      <c r="T500" s="138">
        <f t="shared" si="123"/>
        <v>0</v>
      </c>
      <c r="AR500" s="139" t="s">
        <v>215</v>
      </c>
      <c r="AT500" s="139" t="s">
        <v>147</v>
      </c>
      <c r="AU500" s="139" t="s">
        <v>84</v>
      </c>
      <c r="AY500" s="15" t="s">
        <v>145</v>
      </c>
      <c r="BE500" s="140">
        <f t="shared" si="124"/>
        <v>0</v>
      </c>
      <c r="BF500" s="140">
        <f t="shared" si="125"/>
        <v>0</v>
      </c>
      <c r="BG500" s="140">
        <f t="shared" si="126"/>
        <v>0</v>
      </c>
      <c r="BH500" s="140">
        <f t="shared" si="127"/>
        <v>0</v>
      </c>
      <c r="BI500" s="140">
        <f t="shared" si="128"/>
        <v>0</v>
      </c>
      <c r="BJ500" s="15" t="s">
        <v>21</v>
      </c>
      <c r="BK500" s="140">
        <f t="shared" si="129"/>
        <v>0</v>
      </c>
      <c r="BL500" s="15" t="s">
        <v>215</v>
      </c>
      <c r="BM500" s="139" t="s">
        <v>1335</v>
      </c>
    </row>
    <row r="501" spans="2:65" s="1" customFormat="1" ht="22.9" customHeight="1">
      <c r="B501" s="126"/>
      <c r="C501" s="127" t="s">
        <v>1336</v>
      </c>
      <c r="D501" s="127" t="s">
        <v>147</v>
      </c>
      <c r="E501" s="128" t="s">
        <v>1337</v>
      </c>
      <c r="F501" s="129" t="s">
        <v>1338</v>
      </c>
      <c r="G501" s="130" t="s">
        <v>179</v>
      </c>
      <c r="H501" s="131">
        <v>0.128</v>
      </c>
      <c r="I501" s="132"/>
      <c r="J501" s="133">
        <f t="shared" si="120"/>
        <v>0</v>
      </c>
      <c r="K501" s="134"/>
      <c r="L501" s="30"/>
      <c r="M501" s="135" t="s">
        <v>1</v>
      </c>
      <c r="N501" s="136" t="s">
        <v>43</v>
      </c>
      <c r="P501" s="137">
        <f t="shared" si="121"/>
        <v>0</v>
      </c>
      <c r="Q501" s="137">
        <v>0</v>
      </c>
      <c r="R501" s="137">
        <f t="shared" si="122"/>
        <v>0</v>
      </c>
      <c r="S501" s="137">
        <v>0</v>
      </c>
      <c r="T501" s="138">
        <f t="shared" si="123"/>
        <v>0</v>
      </c>
      <c r="AR501" s="139" t="s">
        <v>215</v>
      </c>
      <c r="AT501" s="139" t="s">
        <v>147</v>
      </c>
      <c r="AU501" s="139" t="s">
        <v>84</v>
      </c>
      <c r="AY501" s="15" t="s">
        <v>145</v>
      </c>
      <c r="BE501" s="140">
        <f t="shared" si="124"/>
        <v>0</v>
      </c>
      <c r="BF501" s="140">
        <f t="shared" si="125"/>
        <v>0</v>
      </c>
      <c r="BG501" s="140">
        <f t="shared" si="126"/>
        <v>0</v>
      </c>
      <c r="BH501" s="140">
        <f t="shared" si="127"/>
        <v>0</v>
      </c>
      <c r="BI501" s="140">
        <f t="shared" si="128"/>
        <v>0</v>
      </c>
      <c r="BJ501" s="15" t="s">
        <v>21</v>
      </c>
      <c r="BK501" s="140">
        <f t="shared" si="129"/>
        <v>0</v>
      </c>
      <c r="BL501" s="15" t="s">
        <v>215</v>
      </c>
      <c r="BM501" s="139" t="s">
        <v>1339</v>
      </c>
    </row>
    <row r="502" spans="2:65" s="11" customFormat="1" ht="22.75" customHeight="1">
      <c r="B502" s="114"/>
      <c r="D502" s="115" t="s">
        <v>77</v>
      </c>
      <c r="E502" s="124" t="s">
        <v>1340</v>
      </c>
      <c r="F502" s="124" t="s">
        <v>1341</v>
      </c>
      <c r="I502" s="117"/>
      <c r="J502" s="125">
        <f>BK502</f>
        <v>0</v>
      </c>
      <c r="L502" s="114"/>
      <c r="M502" s="119"/>
      <c r="P502" s="120">
        <f>SUM(P503:P511)</f>
        <v>0</v>
      </c>
      <c r="R502" s="120">
        <f>SUM(R503:R511)</f>
        <v>3.577</v>
      </c>
      <c r="T502" s="121">
        <f>SUM(T503:T511)</f>
        <v>7.4270809999999994</v>
      </c>
      <c r="AR502" s="115" t="s">
        <v>84</v>
      </c>
      <c r="AT502" s="122" t="s">
        <v>77</v>
      </c>
      <c r="AU502" s="122" t="s">
        <v>21</v>
      </c>
      <c r="AY502" s="115" t="s">
        <v>145</v>
      </c>
      <c r="BK502" s="123">
        <f>SUM(BK503:BK511)</f>
        <v>0</v>
      </c>
    </row>
    <row r="503" spans="2:65" s="1" customFormat="1" ht="22.9" customHeight="1">
      <c r="B503" s="126"/>
      <c r="C503" s="127" t="s">
        <v>1342</v>
      </c>
      <c r="D503" s="127" t="s">
        <v>147</v>
      </c>
      <c r="E503" s="128" t="s">
        <v>1343</v>
      </c>
      <c r="F503" s="129" t="s">
        <v>1344</v>
      </c>
      <c r="G503" s="130" t="s">
        <v>192</v>
      </c>
      <c r="H503" s="131">
        <v>89.3</v>
      </c>
      <c r="I503" s="132"/>
      <c r="J503" s="133">
        <f>ROUND(I503*H503,2)</f>
        <v>0</v>
      </c>
      <c r="K503" s="134"/>
      <c r="L503" s="30"/>
      <c r="M503" s="135" t="s">
        <v>1</v>
      </c>
      <c r="N503" s="136" t="s">
        <v>43</v>
      </c>
      <c r="P503" s="137">
        <f>O503*H503</f>
        <v>0</v>
      </c>
      <c r="Q503" s="137">
        <v>0</v>
      </c>
      <c r="R503" s="137">
        <f>Q503*H503</f>
        <v>0</v>
      </c>
      <c r="S503" s="137">
        <v>8.3169999999999994E-2</v>
      </c>
      <c r="T503" s="138">
        <f>S503*H503</f>
        <v>7.4270809999999994</v>
      </c>
      <c r="AR503" s="139" t="s">
        <v>215</v>
      </c>
      <c r="AT503" s="139" t="s">
        <v>147</v>
      </c>
      <c r="AU503" s="139" t="s">
        <v>84</v>
      </c>
      <c r="AY503" s="15" t="s">
        <v>145</v>
      </c>
      <c r="BE503" s="140">
        <f>IF(N503="základní",J503,0)</f>
        <v>0</v>
      </c>
      <c r="BF503" s="140">
        <f>IF(N503="snížená",J503,0)</f>
        <v>0</v>
      </c>
      <c r="BG503" s="140">
        <f>IF(N503="zákl. přenesená",J503,0)</f>
        <v>0</v>
      </c>
      <c r="BH503" s="140">
        <f>IF(N503="sníž. přenesená",J503,0)</f>
        <v>0</v>
      </c>
      <c r="BI503" s="140">
        <f>IF(N503="nulová",J503,0)</f>
        <v>0</v>
      </c>
      <c r="BJ503" s="15" t="s">
        <v>21</v>
      </c>
      <c r="BK503" s="140">
        <f>ROUND(I503*H503,2)</f>
        <v>0</v>
      </c>
      <c r="BL503" s="15" t="s">
        <v>215</v>
      </c>
      <c r="BM503" s="139" t="s">
        <v>1345</v>
      </c>
    </row>
    <row r="504" spans="2:65" s="1" customFormat="1" ht="22.9" customHeight="1">
      <c r="B504" s="126"/>
      <c r="C504" s="127" t="s">
        <v>1346</v>
      </c>
      <c r="D504" s="127" t="s">
        <v>147</v>
      </c>
      <c r="E504" s="128" t="s">
        <v>1347</v>
      </c>
      <c r="F504" s="129" t="s">
        <v>1348</v>
      </c>
      <c r="G504" s="130" t="s">
        <v>192</v>
      </c>
      <c r="H504" s="131">
        <v>102.2</v>
      </c>
      <c r="I504" s="132"/>
      <c r="J504" s="133">
        <f>ROUND(I504*H504,2)</f>
        <v>0</v>
      </c>
      <c r="K504" s="134"/>
      <c r="L504" s="30"/>
      <c r="M504" s="135" t="s">
        <v>1</v>
      </c>
      <c r="N504" s="136" t="s">
        <v>43</v>
      </c>
      <c r="P504" s="137">
        <f>O504*H504</f>
        <v>0</v>
      </c>
      <c r="Q504" s="137">
        <v>5.8799999999999998E-3</v>
      </c>
      <c r="R504" s="137">
        <f>Q504*H504</f>
        <v>0.60093600000000003</v>
      </c>
      <c r="S504" s="137">
        <v>0</v>
      </c>
      <c r="T504" s="138">
        <f>S504*H504</f>
        <v>0</v>
      </c>
      <c r="AR504" s="139" t="s">
        <v>215</v>
      </c>
      <c r="AT504" s="139" t="s">
        <v>147</v>
      </c>
      <c r="AU504" s="139" t="s">
        <v>84</v>
      </c>
      <c r="AY504" s="15" t="s">
        <v>145</v>
      </c>
      <c r="BE504" s="140">
        <f>IF(N504="základní",J504,0)</f>
        <v>0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5" t="s">
        <v>21</v>
      </c>
      <c r="BK504" s="140">
        <f>ROUND(I504*H504,2)</f>
        <v>0</v>
      </c>
      <c r="BL504" s="15" t="s">
        <v>215</v>
      </c>
      <c r="BM504" s="139" t="s">
        <v>1349</v>
      </c>
    </row>
    <row r="505" spans="2:65" s="1" customFormat="1" ht="22.9" customHeight="1">
      <c r="B505" s="126"/>
      <c r="C505" s="141" t="s">
        <v>1350</v>
      </c>
      <c r="D505" s="141" t="s">
        <v>176</v>
      </c>
      <c r="E505" s="142" t="s">
        <v>1351</v>
      </c>
      <c r="F505" s="143" t="s">
        <v>1352</v>
      </c>
      <c r="G505" s="144" t="s">
        <v>192</v>
      </c>
      <c r="H505" s="145">
        <v>112.42</v>
      </c>
      <c r="I505" s="146"/>
      <c r="J505" s="147">
        <f>ROUND(I505*H505,2)</f>
        <v>0</v>
      </c>
      <c r="K505" s="148"/>
      <c r="L505" s="149"/>
      <c r="M505" s="150" t="s">
        <v>1</v>
      </c>
      <c r="N505" s="151" t="s">
        <v>43</v>
      </c>
      <c r="P505" s="137">
        <f>O505*H505</f>
        <v>0</v>
      </c>
      <c r="Q505" s="137">
        <v>1.9199999999999998E-2</v>
      </c>
      <c r="R505" s="137">
        <f>Q505*H505</f>
        <v>2.1584639999999999</v>
      </c>
      <c r="S505" s="137">
        <v>0</v>
      </c>
      <c r="T505" s="138">
        <f>S505*H505</f>
        <v>0</v>
      </c>
      <c r="AR505" s="139" t="s">
        <v>293</v>
      </c>
      <c r="AT505" s="139" t="s">
        <v>176</v>
      </c>
      <c r="AU505" s="139" t="s">
        <v>84</v>
      </c>
      <c r="AY505" s="15" t="s">
        <v>145</v>
      </c>
      <c r="BE505" s="140">
        <f>IF(N505="základní",J505,0)</f>
        <v>0</v>
      </c>
      <c r="BF505" s="140">
        <f>IF(N505="snížená",J505,0)</f>
        <v>0</v>
      </c>
      <c r="BG505" s="140">
        <f>IF(N505="zákl. přenesená",J505,0)</f>
        <v>0</v>
      </c>
      <c r="BH505" s="140">
        <f>IF(N505="sníž. přenesená",J505,0)</f>
        <v>0</v>
      </c>
      <c r="BI505" s="140">
        <f>IF(N505="nulová",J505,0)</f>
        <v>0</v>
      </c>
      <c r="BJ505" s="15" t="s">
        <v>21</v>
      </c>
      <c r="BK505" s="140">
        <f>ROUND(I505*H505,2)</f>
        <v>0</v>
      </c>
      <c r="BL505" s="15" t="s">
        <v>215</v>
      </c>
      <c r="BM505" s="139" t="s">
        <v>1353</v>
      </c>
    </row>
    <row r="506" spans="2:65" s="12" customFormat="1">
      <c r="B506" s="152"/>
      <c r="D506" s="153" t="s">
        <v>181</v>
      </c>
      <c r="F506" s="154" t="s">
        <v>1354</v>
      </c>
      <c r="H506" s="155">
        <v>112.42</v>
      </c>
      <c r="I506" s="156"/>
      <c r="L506" s="152"/>
      <c r="M506" s="157"/>
      <c r="T506" s="158"/>
      <c r="AT506" s="159" t="s">
        <v>181</v>
      </c>
      <c r="AU506" s="159" t="s">
        <v>84</v>
      </c>
      <c r="AV506" s="12" t="s">
        <v>84</v>
      </c>
      <c r="AW506" s="12" t="s">
        <v>3</v>
      </c>
      <c r="AX506" s="12" t="s">
        <v>21</v>
      </c>
      <c r="AY506" s="159" t="s">
        <v>145</v>
      </c>
    </row>
    <row r="507" spans="2:65" s="1" customFormat="1" ht="13.9" customHeight="1">
      <c r="B507" s="126"/>
      <c r="C507" s="127" t="s">
        <v>1355</v>
      </c>
      <c r="D507" s="127" t="s">
        <v>147</v>
      </c>
      <c r="E507" s="128" t="s">
        <v>1356</v>
      </c>
      <c r="F507" s="129" t="s">
        <v>1357</v>
      </c>
      <c r="G507" s="130" t="s">
        <v>192</v>
      </c>
      <c r="H507" s="131">
        <v>102.2</v>
      </c>
      <c r="I507" s="132"/>
      <c r="J507" s="133">
        <f>ROUND(I507*H507,2)</f>
        <v>0</v>
      </c>
      <c r="K507" s="134"/>
      <c r="L507" s="30"/>
      <c r="M507" s="135" t="s">
        <v>1</v>
      </c>
      <c r="N507" s="136" t="s">
        <v>43</v>
      </c>
      <c r="P507" s="137">
        <f>O507*H507</f>
        <v>0</v>
      </c>
      <c r="Q507" s="137">
        <v>2.9999999999999997E-4</v>
      </c>
      <c r="R507" s="137">
        <f>Q507*H507</f>
        <v>3.066E-2</v>
      </c>
      <c r="S507" s="137">
        <v>0</v>
      </c>
      <c r="T507" s="138">
        <f>S507*H507</f>
        <v>0</v>
      </c>
      <c r="AR507" s="139" t="s">
        <v>215</v>
      </c>
      <c r="AT507" s="139" t="s">
        <v>147</v>
      </c>
      <c r="AU507" s="139" t="s">
        <v>84</v>
      </c>
      <c r="AY507" s="15" t="s">
        <v>145</v>
      </c>
      <c r="BE507" s="140">
        <f>IF(N507="základní",J507,0)</f>
        <v>0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5" t="s">
        <v>21</v>
      </c>
      <c r="BK507" s="140">
        <f>ROUND(I507*H507,2)</f>
        <v>0</v>
      </c>
      <c r="BL507" s="15" t="s">
        <v>215</v>
      </c>
      <c r="BM507" s="139" t="s">
        <v>1358</v>
      </c>
    </row>
    <row r="508" spans="2:65" s="1" customFormat="1" ht="13.9" customHeight="1">
      <c r="B508" s="126"/>
      <c r="C508" s="127" t="s">
        <v>1359</v>
      </c>
      <c r="D508" s="127" t="s">
        <v>147</v>
      </c>
      <c r="E508" s="128" t="s">
        <v>1360</v>
      </c>
      <c r="F508" s="129" t="s">
        <v>1361</v>
      </c>
      <c r="G508" s="130" t="s">
        <v>192</v>
      </c>
      <c r="H508" s="131">
        <v>102.2</v>
      </c>
      <c r="I508" s="132"/>
      <c r="J508" s="133">
        <f>ROUND(I508*H508,2)</f>
        <v>0</v>
      </c>
      <c r="K508" s="134"/>
      <c r="L508" s="30"/>
      <c r="M508" s="135" t="s">
        <v>1</v>
      </c>
      <c r="N508" s="136" t="s">
        <v>43</v>
      </c>
      <c r="P508" s="137">
        <f>O508*H508</f>
        <v>0</v>
      </c>
      <c r="Q508" s="137">
        <v>0</v>
      </c>
      <c r="R508" s="137">
        <f>Q508*H508</f>
        <v>0</v>
      </c>
      <c r="S508" s="137">
        <v>0</v>
      </c>
      <c r="T508" s="138">
        <f>S508*H508</f>
        <v>0</v>
      </c>
      <c r="AR508" s="139" t="s">
        <v>215</v>
      </c>
      <c r="AT508" s="139" t="s">
        <v>147</v>
      </c>
      <c r="AU508" s="139" t="s">
        <v>84</v>
      </c>
      <c r="AY508" s="15" t="s">
        <v>145</v>
      </c>
      <c r="BE508" s="140">
        <f>IF(N508="základní",J508,0)</f>
        <v>0</v>
      </c>
      <c r="BF508" s="140">
        <f>IF(N508="snížená",J508,0)</f>
        <v>0</v>
      </c>
      <c r="BG508" s="140">
        <f>IF(N508="zákl. přenesená",J508,0)</f>
        <v>0</v>
      </c>
      <c r="BH508" s="140">
        <f>IF(N508="sníž. přenesená",J508,0)</f>
        <v>0</v>
      </c>
      <c r="BI508" s="140">
        <f>IF(N508="nulová",J508,0)</f>
        <v>0</v>
      </c>
      <c r="BJ508" s="15" t="s">
        <v>21</v>
      </c>
      <c r="BK508" s="140">
        <f>ROUND(I508*H508,2)</f>
        <v>0</v>
      </c>
      <c r="BL508" s="15" t="s">
        <v>215</v>
      </c>
      <c r="BM508" s="139" t="s">
        <v>1362</v>
      </c>
    </row>
    <row r="509" spans="2:65" s="1" customFormat="1" ht="22.9" customHeight="1">
      <c r="B509" s="126"/>
      <c r="C509" s="127" t="s">
        <v>1363</v>
      </c>
      <c r="D509" s="127" t="s">
        <v>147</v>
      </c>
      <c r="E509" s="128" t="s">
        <v>1364</v>
      </c>
      <c r="F509" s="129" t="s">
        <v>1365</v>
      </c>
      <c r="G509" s="130" t="s">
        <v>192</v>
      </c>
      <c r="H509" s="131">
        <v>102.2</v>
      </c>
      <c r="I509" s="132"/>
      <c r="J509" s="133">
        <f>ROUND(I509*H509,2)</f>
        <v>0</v>
      </c>
      <c r="K509" s="134"/>
      <c r="L509" s="30"/>
      <c r="M509" s="135" t="s">
        <v>1</v>
      </c>
      <c r="N509" s="136" t="s">
        <v>43</v>
      </c>
      <c r="P509" s="137">
        <f>O509*H509</f>
        <v>0</v>
      </c>
      <c r="Q509" s="137">
        <v>7.7000000000000002E-3</v>
      </c>
      <c r="R509" s="137">
        <f>Q509*H509</f>
        <v>0.78694000000000008</v>
      </c>
      <c r="S509" s="137">
        <v>0</v>
      </c>
      <c r="T509" s="138">
        <f>S509*H509</f>
        <v>0</v>
      </c>
      <c r="AR509" s="139" t="s">
        <v>215</v>
      </c>
      <c r="AT509" s="139" t="s">
        <v>147</v>
      </c>
      <c r="AU509" s="139" t="s">
        <v>84</v>
      </c>
      <c r="AY509" s="15" t="s">
        <v>145</v>
      </c>
      <c r="BE509" s="140">
        <f>IF(N509="základní",J509,0)</f>
        <v>0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5" t="s">
        <v>21</v>
      </c>
      <c r="BK509" s="140">
        <f>ROUND(I509*H509,2)</f>
        <v>0</v>
      </c>
      <c r="BL509" s="15" t="s">
        <v>215</v>
      </c>
      <c r="BM509" s="139" t="s">
        <v>1366</v>
      </c>
    </row>
    <row r="510" spans="2:65" s="1" customFormat="1" ht="22.9" customHeight="1">
      <c r="B510" s="126"/>
      <c r="C510" s="127" t="s">
        <v>1367</v>
      </c>
      <c r="D510" s="127" t="s">
        <v>147</v>
      </c>
      <c r="E510" s="128" t="s">
        <v>1368</v>
      </c>
      <c r="F510" s="129" t="s">
        <v>1369</v>
      </c>
      <c r="G510" s="130" t="s">
        <v>179</v>
      </c>
      <c r="H510" s="131">
        <v>3.577</v>
      </c>
      <c r="I510" s="132"/>
      <c r="J510" s="133">
        <f>ROUND(I510*H510,2)</f>
        <v>0</v>
      </c>
      <c r="K510" s="134"/>
      <c r="L510" s="30"/>
      <c r="M510" s="135" t="s">
        <v>1</v>
      </c>
      <c r="N510" s="136" t="s">
        <v>43</v>
      </c>
      <c r="P510" s="137">
        <f>O510*H510</f>
        <v>0</v>
      </c>
      <c r="Q510" s="137">
        <v>0</v>
      </c>
      <c r="R510" s="137">
        <f>Q510*H510</f>
        <v>0</v>
      </c>
      <c r="S510" s="137">
        <v>0</v>
      </c>
      <c r="T510" s="138">
        <f>S510*H510</f>
        <v>0</v>
      </c>
      <c r="AR510" s="139" t="s">
        <v>215</v>
      </c>
      <c r="AT510" s="139" t="s">
        <v>147</v>
      </c>
      <c r="AU510" s="139" t="s">
        <v>84</v>
      </c>
      <c r="AY510" s="15" t="s">
        <v>145</v>
      </c>
      <c r="BE510" s="140">
        <f>IF(N510="základní",J510,0)</f>
        <v>0</v>
      </c>
      <c r="BF510" s="140">
        <f>IF(N510="snížená",J510,0)</f>
        <v>0</v>
      </c>
      <c r="BG510" s="140">
        <f>IF(N510="zákl. přenesená",J510,0)</f>
        <v>0</v>
      </c>
      <c r="BH510" s="140">
        <f>IF(N510="sníž. přenesená",J510,0)</f>
        <v>0</v>
      </c>
      <c r="BI510" s="140">
        <f>IF(N510="nulová",J510,0)</f>
        <v>0</v>
      </c>
      <c r="BJ510" s="15" t="s">
        <v>21</v>
      </c>
      <c r="BK510" s="140">
        <f>ROUND(I510*H510,2)</f>
        <v>0</v>
      </c>
      <c r="BL510" s="15" t="s">
        <v>215</v>
      </c>
      <c r="BM510" s="139" t="s">
        <v>1370</v>
      </c>
    </row>
    <row r="511" spans="2:65" s="1" customFormat="1" ht="22.9" customHeight="1">
      <c r="B511" s="126"/>
      <c r="C511" s="127" t="s">
        <v>1371</v>
      </c>
      <c r="D511" s="127" t="s">
        <v>147</v>
      </c>
      <c r="E511" s="128" t="s">
        <v>1372</v>
      </c>
      <c r="F511" s="129" t="s">
        <v>1373</v>
      </c>
      <c r="G511" s="130" t="s">
        <v>179</v>
      </c>
      <c r="H511" s="131">
        <v>3.577</v>
      </c>
      <c r="I511" s="132"/>
      <c r="J511" s="133">
        <f>ROUND(I511*H511,2)</f>
        <v>0</v>
      </c>
      <c r="K511" s="134"/>
      <c r="L511" s="30"/>
      <c r="M511" s="135" t="s">
        <v>1</v>
      </c>
      <c r="N511" s="136" t="s">
        <v>43</v>
      </c>
      <c r="P511" s="137">
        <f>O511*H511</f>
        <v>0</v>
      </c>
      <c r="Q511" s="137">
        <v>0</v>
      </c>
      <c r="R511" s="137">
        <f>Q511*H511</f>
        <v>0</v>
      </c>
      <c r="S511" s="137">
        <v>0</v>
      </c>
      <c r="T511" s="138">
        <f>S511*H511</f>
        <v>0</v>
      </c>
      <c r="AR511" s="139" t="s">
        <v>215</v>
      </c>
      <c r="AT511" s="139" t="s">
        <v>147</v>
      </c>
      <c r="AU511" s="139" t="s">
        <v>84</v>
      </c>
      <c r="AY511" s="15" t="s">
        <v>145</v>
      </c>
      <c r="BE511" s="140">
        <f>IF(N511="základní",J511,0)</f>
        <v>0</v>
      </c>
      <c r="BF511" s="140">
        <f>IF(N511="snížená",J511,0)</f>
        <v>0</v>
      </c>
      <c r="BG511" s="140">
        <f>IF(N511="zákl. přenesená",J511,0)</f>
        <v>0</v>
      </c>
      <c r="BH511" s="140">
        <f>IF(N511="sníž. přenesená",J511,0)</f>
        <v>0</v>
      </c>
      <c r="BI511" s="140">
        <f>IF(N511="nulová",J511,0)</f>
        <v>0</v>
      </c>
      <c r="BJ511" s="15" t="s">
        <v>21</v>
      </c>
      <c r="BK511" s="140">
        <f>ROUND(I511*H511,2)</f>
        <v>0</v>
      </c>
      <c r="BL511" s="15" t="s">
        <v>215</v>
      </c>
      <c r="BM511" s="139" t="s">
        <v>1374</v>
      </c>
    </row>
    <row r="512" spans="2:65" s="11" customFormat="1" ht="22.75" customHeight="1">
      <c r="B512" s="114"/>
      <c r="D512" s="115" t="s">
        <v>77</v>
      </c>
      <c r="E512" s="124" t="s">
        <v>1375</v>
      </c>
      <c r="F512" s="124" t="s">
        <v>1376</v>
      </c>
      <c r="I512" s="117"/>
      <c r="J512" s="125">
        <f>BK512</f>
        <v>0</v>
      </c>
      <c r="L512" s="114"/>
      <c r="M512" s="119"/>
      <c r="P512" s="120">
        <f>SUM(P513:P534)</f>
        <v>0</v>
      </c>
      <c r="R512" s="120">
        <f>SUM(R513:R534)</f>
        <v>0.16096480000000002</v>
      </c>
      <c r="T512" s="121">
        <f>SUM(T513:T534)</f>
        <v>4.4999999999999998E-2</v>
      </c>
      <c r="AR512" s="115" t="s">
        <v>84</v>
      </c>
      <c r="AT512" s="122" t="s">
        <v>77</v>
      </c>
      <c r="AU512" s="122" t="s">
        <v>21</v>
      </c>
      <c r="AY512" s="115" t="s">
        <v>145</v>
      </c>
      <c r="BK512" s="123">
        <f>SUM(BK513:BK534)</f>
        <v>0</v>
      </c>
    </row>
    <row r="513" spans="2:65" s="1" customFormat="1" ht="13.9" customHeight="1">
      <c r="B513" s="126"/>
      <c r="C513" s="127" t="s">
        <v>1377</v>
      </c>
      <c r="D513" s="127" t="s">
        <v>147</v>
      </c>
      <c r="E513" s="128" t="s">
        <v>1378</v>
      </c>
      <c r="F513" s="129" t="s">
        <v>1379</v>
      </c>
      <c r="G513" s="130" t="s">
        <v>192</v>
      </c>
      <c r="H513" s="131">
        <v>324</v>
      </c>
      <c r="I513" s="132"/>
      <c r="J513" s="133">
        <f>ROUND(I513*H513,2)</f>
        <v>0</v>
      </c>
      <c r="K513" s="134"/>
      <c r="L513" s="30"/>
      <c r="M513" s="135" t="s">
        <v>1</v>
      </c>
      <c r="N513" s="136" t="s">
        <v>43</v>
      </c>
      <c r="P513" s="137">
        <f>O513*H513</f>
        <v>0</v>
      </c>
      <c r="Q513" s="137">
        <v>0</v>
      </c>
      <c r="R513" s="137">
        <f>Q513*H513</f>
        <v>0</v>
      </c>
      <c r="S513" s="137">
        <v>0</v>
      </c>
      <c r="T513" s="138">
        <f>S513*H513</f>
        <v>0</v>
      </c>
      <c r="AR513" s="139" t="s">
        <v>215</v>
      </c>
      <c r="AT513" s="139" t="s">
        <v>147</v>
      </c>
      <c r="AU513" s="139" t="s">
        <v>84</v>
      </c>
      <c r="AY513" s="15" t="s">
        <v>145</v>
      </c>
      <c r="BE513" s="140">
        <f>IF(N513="základní",J513,0)</f>
        <v>0</v>
      </c>
      <c r="BF513" s="140">
        <f>IF(N513="snížená",J513,0)</f>
        <v>0</v>
      </c>
      <c r="BG513" s="140">
        <f>IF(N513="zákl. přenesená",J513,0)</f>
        <v>0</v>
      </c>
      <c r="BH513" s="140">
        <f>IF(N513="sníž. přenesená",J513,0)</f>
        <v>0</v>
      </c>
      <c r="BI513" s="140">
        <f>IF(N513="nulová",J513,0)</f>
        <v>0</v>
      </c>
      <c r="BJ513" s="15" t="s">
        <v>21</v>
      </c>
      <c r="BK513" s="140">
        <f>ROUND(I513*H513,2)</f>
        <v>0</v>
      </c>
      <c r="BL513" s="15" t="s">
        <v>215</v>
      </c>
      <c r="BM513" s="139" t="s">
        <v>1380</v>
      </c>
    </row>
    <row r="514" spans="2:65" s="1" customFormat="1" ht="13.9" customHeight="1">
      <c r="B514" s="126"/>
      <c r="C514" s="127" t="s">
        <v>1381</v>
      </c>
      <c r="D514" s="127" t="s">
        <v>147</v>
      </c>
      <c r="E514" s="128" t="s">
        <v>1382</v>
      </c>
      <c r="F514" s="129" t="s">
        <v>1383</v>
      </c>
      <c r="G514" s="130" t="s">
        <v>306</v>
      </c>
      <c r="H514" s="131">
        <v>60</v>
      </c>
      <c r="I514" s="132"/>
      <c r="J514" s="133">
        <f>ROUND(I514*H514,2)</f>
        <v>0</v>
      </c>
      <c r="K514" s="134"/>
      <c r="L514" s="30"/>
      <c r="M514" s="135" t="s">
        <v>1</v>
      </c>
      <c r="N514" s="136" t="s">
        <v>43</v>
      </c>
      <c r="P514" s="137">
        <f>O514*H514</f>
        <v>0</v>
      </c>
      <c r="Q514" s="137">
        <v>0</v>
      </c>
      <c r="R514" s="137">
        <f>Q514*H514</f>
        <v>0</v>
      </c>
      <c r="S514" s="137">
        <v>0</v>
      </c>
      <c r="T514" s="138">
        <f>S514*H514</f>
        <v>0</v>
      </c>
      <c r="AR514" s="139" t="s">
        <v>215</v>
      </c>
      <c r="AT514" s="139" t="s">
        <v>147</v>
      </c>
      <c r="AU514" s="139" t="s">
        <v>84</v>
      </c>
      <c r="AY514" s="15" t="s">
        <v>145</v>
      </c>
      <c r="BE514" s="140">
        <f>IF(N514="základní",J514,0)</f>
        <v>0</v>
      </c>
      <c r="BF514" s="140">
        <f>IF(N514="snížená",J514,0)</f>
        <v>0</v>
      </c>
      <c r="BG514" s="140">
        <f>IF(N514="zákl. přenesená",J514,0)</f>
        <v>0</v>
      </c>
      <c r="BH514" s="140">
        <f>IF(N514="sníž. přenesená",J514,0)</f>
        <v>0</v>
      </c>
      <c r="BI514" s="140">
        <f>IF(N514="nulová",J514,0)</f>
        <v>0</v>
      </c>
      <c r="BJ514" s="15" t="s">
        <v>21</v>
      </c>
      <c r="BK514" s="140">
        <f>ROUND(I514*H514,2)</f>
        <v>0</v>
      </c>
      <c r="BL514" s="15" t="s">
        <v>215</v>
      </c>
      <c r="BM514" s="139" t="s">
        <v>1384</v>
      </c>
    </row>
    <row r="515" spans="2:65" s="1" customFormat="1" ht="13.9" customHeight="1">
      <c r="B515" s="126"/>
      <c r="C515" s="141" t="s">
        <v>1385</v>
      </c>
      <c r="D515" s="141" t="s">
        <v>176</v>
      </c>
      <c r="E515" s="142" t="s">
        <v>1386</v>
      </c>
      <c r="F515" s="143" t="s">
        <v>1387</v>
      </c>
      <c r="G515" s="144" t="s">
        <v>306</v>
      </c>
      <c r="H515" s="145">
        <v>61.2</v>
      </c>
      <c r="I515" s="146"/>
      <c r="J515" s="147">
        <f>ROUND(I515*H515,2)</f>
        <v>0</v>
      </c>
      <c r="K515" s="148"/>
      <c r="L515" s="149"/>
      <c r="M515" s="150" t="s">
        <v>1</v>
      </c>
      <c r="N515" s="151" t="s">
        <v>43</v>
      </c>
      <c r="P515" s="137">
        <f>O515*H515</f>
        <v>0</v>
      </c>
      <c r="Q515" s="137">
        <v>6.0000000000000002E-5</v>
      </c>
      <c r="R515" s="137">
        <f>Q515*H515</f>
        <v>3.6720000000000004E-3</v>
      </c>
      <c r="S515" s="137">
        <v>0</v>
      </c>
      <c r="T515" s="138">
        <f>S515*H515</f>
        <v>0</v>
      </c>
      <c r="AR515" s="139" t="s">
        <v>293</v>
      </c>
      <c r="AT515" s="139" t="s">
        <v>176</v>
      </c>
      <c r="AU515" s="139" t="s">
        <v>84</v>
      </c>
      <c r="AY515" s="15" t="s">
        <v>145</v>
      </c>
      <c r="BE515" s="140">
        <f>IF(N515="základní",J515,0)</f>
        <v>0</v>
      </c>
      <c r="BF515" s="140">
        <f>IF(N515="snížená",J515,0)</f>
        <v>0</v>
      </c>
      <c r="BG515" s="140">
        <f>IF(N515="zákl. přenesená",J515,0)</f>
        <v>0</v>
      </c>
      <c r="BH515" s="140">
        <f>IF(N515="sníž. přenesená",J515,0)</f>
        <v>0</v>
      </c>
      <c r="BI515" s="140">
        <f>IF(N515="nulová",J515,0)</f>
        <v>0</v>
      </c>
      <c r="BJ515" s="15" t="s">
        <v>21</v>
      </c>
      <c r="BK515" s="140">
        <f>ROUND(I515*H515,2)</f>
        <v>0</v>
      </c>
      <c r="BL515" s="15" t="s">
        <v>215</v>
      </c>
      <c r="BM515" s="139" t="s">
        <v>1388</v>
      </c>
    </row>
    <row r="516" spans="2:65" s="12" customFormat="1">
      <c r="B516" s="152"/>
      <c r="D516" s="153" t="s">
        <v>181</v>
      </c>
      <c r="F516" s="154" t="s">
        <v>1389</v>
      </c>
      <c r="H516" s="155">
        <v>61.2</v>
      </c>
      <c r="I516" s="156"/>
      <c r="L516" s="152"/>
      <c r="M516" s="157"/>
      <c r="T516" s="158"/>
      <c r="AT516" s="159" t="s">
        <v>181</v>
      </c>
      <c r="AU516" s="159" t="s">
        <v>84</v>
      </c>
      <c r="AV516" s="12" t="s">
        <v>84</v>
      </c>
      <c r="AW516" s="12" t="s">
        <v>3</v>
      </c>
      <c r="AX516" s="12" t="s">
        <v>21</v>
      </c>
      <c r="AY516" s="159" t="s">
        <v>145</v>
      </c>
    </row>
    <row r="517" spans="2:65" s="1" customFormat="1" ht="22.9" customHeight="1">
      <c r="B517" s="126"/>
      <c r="C517" s="127" t="s">
        <v>1390</v>
      </c>
      <c r="D517" s="127" t="s">
        <v>147</v>
      </c>
      <c r="E517" s="128" t="s">
        <v>1391</v>
      </c>
      <c r="F517" s="129" t="s">
        <v>1392</v>
      </c>
      <c r="G517" s="130" t="s">
        <v>192</v>
      </c>
      <c r="H517" s="131">
        <v>6</v>
      </c>
      <c r="I517" s="132"/>
      <c r="J517" s="133">
        <f>ROUND(I517*H517,2)</f>
        <v>0</v>
      </c>
      <c r="K517" s="134"/>
      <c r="L517" s="30"/>
      <c r="M517" s="135" t="s">
        <v>1</v>
      </c>
      <c r="N517" s="136" t="s">
        <v>43</v>
      </c>
      <c r="P517" s="137">
        <f>O517*H517</f>
        <v>0</v>
      </c>
      <c r="Q517" s="137">
        <v>1.4999999999999999E-2</v>
      </c>
      <c r="R517" s="137">
        <f>Q517*H517</f>
        <v>0.09</v>
      </c>
      <c r="S517" s="137">
        <v>0</v>
      </c>
      <c r="T517" s="138">
        <f>S517*H517</f>
        <v>0</v>
      </c>
      <c r="AR517" s="139" t="s">
        <v>215</v>
      </c>
      <c r="AT517" s="139" t="s">
        <v>147</v>
      </c>
      <c r="AU517" s="139" t="s">
        <v>84</v>
      </c>
      <c r="AY517" s="15" t="s">
        <v>145</v>
      </c>
      <c r="BE517" s="140">
        <f>IF(N517="základní",J517,0)</f>
        <v>0</v>
      </c>
      <c r="BF517" s="140">
        <f>IF(N517="snížená",J517,0)</f>
        <v>0</v>
      </c>
      <c r="BG517" s="140">
        <f>IF(N517="zákl. přenesená",J517,0)</f>
        <v>0</v>
      </c>
      <c r="BH517" s="140">
        <f>IF(N517="sníž. přenesená",J517,0)</f>
        <v>0</v>
      </c>
      <c r="BI517" s="140">
        <f>IF(N517="nulová",J517,0)</f>
        <v>0</v>
      </c>
      <c r="BJ517" s="15" t="s">
        <v>21</v>
      </c>
      <c r="BK517" s="140">
        <f>ROUND(I517*H517,2)</f>
        <v>0</v>
      </c>
      <c r="BL517" s="15" t="s">
        <v>215</v>
      </c>
      <c r="BM517" s="139" t="s">
        <v>1393</v>
      </c>
    </row>
    <row r="518" spans="2:65" s="1" customFormat="1" ht="22.9" customHeight="1">
      <c r="B518" s="126"/>
      <c r="C518" s="127" t="s">
        <v>1394</v>
      </c>
      <c r="D518" s="127" t="s">
        <v>147</v>
      </c>
      <c r="E518" s="128" t="s">
        <v>1395</v>
      </c>
      <c r="F518" s="129" t="s">
        <v>1396</v>
      </c>
      <c r="G518" s="130" t="s">
        <v>187</v>
      </c>
      <c r="H518" s="131">
        <v>30</v>
      </c>
      <c r="I518" s="132"/>
      <c r="J518" s="133">
        <f>ROUND(I518*H518,2)</f>
        <v>0</v>
      </c>
      <c r="K518" s="134"/>
      <c r="L518" s="30"/>
      <c r="M518" s="135" t="s">
        <v>1</v>
      </c>
      <c r="N518" s="136" t="s">
        <v>43</v>
      </c>
      <c r="P518" s="137">
        <f>O518*H518</f>
        <v>0</v>
      </c>
      <c r="Q518" s="137">
        <v>1.7000000000000001E-4</v>
      </c>
      <c r="R518" s="137">
        <f>Q518*H518</f>
        <v>5.1000000000000004E-3</v>
      </c>
      <c r="S518" s="137">
        <v>1.5E-3</v>
      </c>
      <c r="T518" s="138">
        <f>S518*H518</f>
        <v>4.4999999999999998E-2</v>
      </c>
      <c r="AR518" s="139" t="s">
        <v>215</v>
      </c>
      <c r="AT518" s="139" t="s">
        <v>147</v>
      </c>
      <c r="AU518" s="139" t="s">
        <v>84</v>
      </c>
      <c r="AY518" s="15" t="s">
        <v>145</v>
      </c>
      <c r="BE518" s="140">
        <f>IF(N518="základní",J518,0)</f>
        <v>0</v>
      </c>
      <c r="BF518" s="140">
        <f>IF(N518="snížená",J518,0)</f>
        <v>0</v>
      </c>
      <c r="BG518" s="140">
        <f>IF(N518="zákl. přenesená",J518,0)</f>
        <v>0</v>
      </c>
      <c r="BH518" s="140">
        <f>IF(N518="sníž. přenesená",J518,0)</f>
        <v>0</v>
      </c>
      <c r="BI518" s="140">
        <f>IF(N518="nulová",J518,0)</f>
        <v>0</v>
      </c>
      <c r="BJ518" s="15" t="s">
        <v>21</v>
      </c>
      <c r="BK518" s="140">
        <f>ROUND(I518*H518,2)</f>
        <v>0</v>
      </c>
      <c r="BL518" s="15" t="s">
        <v>215</v>
      </c>
      <c r="BM518" s="139" t="s">
        <v>1397</v>
      </c>
    </row>
    <row r="519" spans="2:65" s="12" customFormat="1">
      <c r="B519" s="152"/>
      <c r="D519" s="153" t="s">
        <v>181</v>
      </c>
      <c r="E519" s="159" t="s">
        <v>1</v>
      </c>
      <c r="F519" s="154" t="s">
        <v>1398</v>
      </c>
      <c r="H519" s="155">
        <v>30</v>
      </c>
      <c r="I519" s="156"/>
      <c r="L519" s="152"/>
      <c r="M519" s="157"/>
      <c r="T519" s="158"/>
      <c r="AT519" s="159" t="s">
        <v>181</v>
      </c>
      <c r="AU519" s="159" t="s">
        <v>84</v>
      </c>
      <c r="AV519" s="12" t="s">
        <v>84</v>
      </c>
      <c r="AW519" s="12" t="s">
        <v>32</v>
      </c>
      <c r="AX519" s="12" t="s">
        <v>21</v>
      </c>
      <c r="AY519" s="159" t="s">
        <v>145</v>
      </c>
    </row>
    <row r="520" spans="2:65" s="1" customFormat="1" ht="22.9" customHeight="1">
      <c r="B520" s="126"/>
      <c r="C520" s="127" t="s">
        <v>1399</v>
      </c>
      <c r="D520" s="127" t="s">
        <v>147</v>
      </c>
      <c r="E520" s="128" t="s">
        <v>1400</v>
      </c>
      <c r="F520" s="129" t="s">
        <v>1401</v>
      </c>
      <c r="G520" s="130" t="s">
        <v>306</v>
      </c>
      <c r="H520" s="131">
        <v>30</v>
      </c>
      <c r="I520" s="132"/>
      <c r="J520" s="133">
        <f>ROUND(I520*H520,2)</f>
        <v>0</v>
      </c>
      <c r="K520" s="134"/>
      <c r="L520" s="30"/>
      <c r="M520" s="135" t="s">
        <v>1</v>
      </c>
      <c r="N520" s="136" t="s">
        <v>43</v>
      </c>
      <c r="P520" s="137">
        <f>O520*H520</f>
        <v>0</v>
      </c>
      <c r="Q520" s="137">
        <v>2.0000000000000002E-5</v>
      </c>
      <c r="R520" s="137">
        <f>Q520*H520</f>
        <v>6.0000000000000006E-4</v>
      </c>
      <c r="S520" s="137">
        <v>0</v>
      </c>
      <c r="T520" s="138">
        <f>S520*H520</f>
        <v>0</v>
      </c>
      <c r="AR520" s="139" t="s">
        <v>215</v>
      </c>
      <c r="AT520" s="139" t="s">
        <v>147</v>
      </c>
      <c r="AU520" s="139" t="s">
        <v>84</v>
      </c>
      <c r="AY520" s="15" t="s">
        <v>145</v>
      </c>
      <c r="BE520" s="140">
        <f>IF(N520="základní",J520,0)</f>
        <v>0</v>
      </c>
      <c r="BF520" s="140">
        <f>IF(N520="snížená",J520,0)</f>
        <v>0</v>
      </c>
      <c r="BG520" s="140">
        <f>IF(N520="zákl. přenesená",J520,0)</f>
        <v>0</v>
      </c>
      <c r="BH520" s="140">
        <f>IF(N520="sníž. přenesená",J520,0)</f>
        <v>0</v>
      </c>
      <c r="BI520" s="140">
        <f>IF(N520="nulová",J520,0)</f>
        <v>0</v>
      </c>
      <c r="BJ520" s="15" t="s">
        <v>21</v>
      </c>
      <c r="BK520" s="140">
        <f>ROUND(I520*H520,2)</f>
        <v>0</v>
      </c>
      <c r="BL520" s="15" t="s">
        <v>215</v>
      </c>
      <c r="BM520" s="139" t="s">
        <v>1402</v>
      </c>
    </row>
    <row r="521" spans="2:65" s="1" customFormat="1" ht="13.9" customHeight="1">
      <c r="B521" s="126"/>
      <c r="C521" s="127" t="s">
        <v>1403</v>
      </c>
      <c r="D521" s="127" t="s">
        <v>147</v>
      </c>
      <c r="E521" s="128" t="s">
        <v>1404</v>
      </c>
      <c r="F521" s="129" t="s">
        <v>1405</v>
      </c>
      <c r="G521" s="130" t="s">
        <v>306</v>
      </c>
      <c r="H521" s="131">
        <v>100</v>
      </c>
      <c r="I521" s="132"/>
      <c r="J521" s="133">
        <f>ROUND(I521*H521,2)</f>
        <v>0</v>
      </c>
      <c r="K521" s="134"/>
      <c r="L521" s="30"/>
      <c r="M521" s="135" t="s">
        <v>1</v>
      </c>
      <c r="N521" s="136" t="s">
        <v>43</v>
      </c>
      <c r="P521" s="137">
        <f>O521*H521</f>
        <v>0</v>
      </c>
      <c r="Q521" s="137">
        <v>1.0000000000000001E-5</v>
      </c>
      <c r="R521" s="137">
        <f>Q521*H521</f>
        <v>1E-3</v>
      </c>
      <c r="S521" s="137">
        <v>0</v>
      </c>
      <c r="T521" s="138">
        <f>S521*H521</f>
        <v>0</v>
      </c>
      <c r="AR521" s="139" t="s">
        <v>215</v>
      </c>
      <c r="AT521" s="139" t="s">
        <v>147</v>
      </c>
      <c r="AU521" s="139" t="s">
        <v>84</v>
      </c>
      <c r="AY521" s="15" t="s">
        <v>145</v>
      </c>
      <c r="BE521" s="140">
        <f>IF(N521="základní",J521,0)</f>
        <v>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5" t="s">
        <v>21</v>
      </c>
      <c r="BK521" s="140">
        <f>ROUND(I521*H521,2)</f>
        <v>0</v>
      </c>
      <c r="BL521" s="15" t="s">
        <v>215</v>
      </c>
      <c r="BM521" s="139" t="s">
        <v>1406</v>
      </c>
    </row>
    <row r="522" spans="2:65" s="12" customFormat="1">
      <c r="B522" s="152"/>
      <c r="D522" s="153" t="s">
        <v>181</v>
      </c>
      <c r="E522" s="159" t="s">
        <v>1</v>
      </c>
      <c r="F522" s="154" t="s">
        <v>1407</v>
      </c>
      <c r="H522" s="155">
        <v>100</v>
      </c>
      <c r="I522" s="156"/>
      <c r="L522" s="152"/>
      <c r="M522" s="157"/>
      <c r="T522" s="158"/>
      <c r="AT522" s="159" t="s">
        <v>181</v>
      </c>
      <c r="AU522" s="159" t="s">
        <v>84</v>
      </c>
      <c r="AV522" s="12" t="s">
        <v>84</v>
      </c>
      <c r="AW522" s="12" t="s">
        <v>32</v>
      </c>
      <c r="AX522" s="12" t="s">
        <v>21</v>
      </c>
      <c r="AY522" s="159" t="s">
        <v>145</v>
      </c>
    </row>
    <row r="523" spans="2:65" s="1" customFormat="1" ht="13.9" customHeight="1">
      <c r="B523" s="126"/>
      <c r="C523" s="141" t="s">
        <v>1408</v>
      </c>
      <c r="D523" s="141" t="s">
        <v>176</v>
      </c>
      <c r="E523" s="142" t="s">
        <v>1409</v>
      </c>
      <c r="F523" s="143" t="s">
        <v>1410</v>
      </c>
      <c r="G523" s="144" t="s">
        <v>306</v>
      </c>
      <c r="H523" s="145">
        <v>102</v>
      </c>
      <c r="I523" s="146"/>
      <c r="J523" s="147">
        <f>ROUND(I523*H523,2)</f>
        <v>0</v>
      </c>
      <c r="K523" s="148"/>
      <c r="L523" s="149"/>
      <c r="M523" s="150" t="s">
        <v>1</v>
      </c>
      <c r="N523" s="151" t="s">
        <v>43</v>
      </c>
      <c r="P523" s="137">
        <f>O523*H523</f>
        <v>0</v>
      </c>
      <c r="Q523" s="137">
        <v>2.2000000000000001E-4</v>
      </c>
      <c r="R523" s="137">
        <f>Q523*H523</f>
        <v>2.2440000000000002E-2</v>
      </c>
      <c r="S523" s="137">
        <v>0</v>
      </c>
      <c r="T523" s="138">
        <f>S523*H523</f>
        <v>0</v>
      </c>
      <c r="AR523" s="139" t="s">
        <v>293</v>
      </c>
      <c r="AT523" s="139" t="s">
        <v>176</v>
      </c>
      <c r="AU523" s="139" t="s">
        <v>84</v>
      </c>
      <c r="AY523" s="15" t="s">
        <v>145</v>
      </c>
      <c r="BE523" s="140">
        <f>IF(N523="základní",J523,0)</f>
        <v>0</v>
      </c>
      <c r="BF523" s="140">
        <f>IF(N523="snížená",J523,0)</f>
        <v>0</v>
      </c>
      <c r="BG523" s="140">
        <f>IF(N523="zákl. přenesená",J523,0)</f>
        <v>0</v>
      </c>
      <c r="BH523" s="140">
        <f>IF(N523="sníž. přenesená",J523,0)</f>
        <v>0</v>
      </c>
      <c r="BI523" s="140">
        <f>IF(N523="nulová",J523,0)</f>
        <v>0</v>
      </c>
      <c r="BJ523" s="15" t="s">
        <v>21</v>
      </c>
      <c r="BK523" s="140">
        <f>ROUND(I523*H523,2)</f>
        <v>0</v>
      </c>
      <c r="BL523" s="15" t="s">
        <v>215</v>
      </c>
      <c r="BM523" s="139" t="s">
        <v>1411</v>
      </c>
    </row>
    <row r="524" spans="2:65" s="12" customFormat="1">
      <c r="B524" s="152"/>
      <c r="D524" s="153" t="s">
        <v>181</v>
      </c>
      <c r="F524" s="154" t="s">
        <v>1412</v>
      </c>
      <c r="H524" s="155">
        <v>102</v>
      </c>
      <c r="I524" s="156"/>
      <c r="L524" s="152"/>
      <c r="M524" s="157"/>
      <c r="T524" s="158"/>
      <c r="AT524" s="159" t="s">
        <v>181</v>
      </c>
      <c r="AU524" s="159" t="s">
        <v>84</v>
      </c>
      <c r="AV524" s="12" t="s">
        <v>84</v>
      </c>
      <c r="AW524" s="12" t="s">
        <v>3</v>
      </c>
      <c r="AX524" s="12" t="s">
        <v>21</v>
      </c>
      <c r="AY524" s="159" t="s">
        <v>145</v>
      </c>
    </row>
    <row r="525" spans="2:65" s="1" customFormat="1" ht="13.9" customHeight="1">
      <c r="B525" s="126"/>
      <c r="C525" s="127" t="s">
        <v>1413</v>
      </c>
      <c r="D525" s="127" t="s">
        <v>147</v>
      </c>
      <c r="E525" s="128" t="s">
        <v>1414</v>
      </c>
      <c r="F525" s="129" t="s">
        <v>1415</v>
      </c>
      <c r="G525" s="130" t="s">
        <v>306</v>
      </c>
      <c r="H525" s="131">
        <v>30</v>
      </c>
      <c r="I525" s="132"/>
      <c r="J525" s="133">
        <f>ROUND(I525*H525,2)</f>
        <v>0</v>
      </c>
      <c r="K525" s="134"/>
      <c r="L525" s="30"/>
      <c r="M525" s="135" t="s">
        <v>1</v>
      </c>
      <c r="N525" s="136" t="s">
        <v>43</v>
      </c>
      <c r="P525" s="137">
        <f>O525*H525</f>
        <v>0</v>
      </c>
      <c r="Q525" s="137">
        <v>0</v>
      </c>
      <c r="R525" s="137">
        <f>Q525*H525</f>
        <v>0</v>
      </c>
      <c r="S525" s="137">
        <v>0</v>
      </c>
      <c r="T525" s="138">
        <f>S525*H525</f>
        <v>0</v>
      </c>
      <c r="AR525" s="139" t="s">
        <v>215</v>
      </c>
      <c r="AT525" s="139" t="s">
        <v>147</v>
      </c>
      <c r="AU525" s="139" t="s">
        <v>84</v>
      </c>
      <c r="AY525" s="15" t="s">
        <v>145</v>
      </c>
      <c r="BE525" s="140">
        <f>IF(N525="základní",J525,0)</f>
        <v>0</v>
      </c>
      <c r="BF525" s="140">
        <f>IF(N525="snížená",J525,0)</f>
        <v>0</v>
      </c>
      <c r="BG525" s="140">
        <f>IF(N525="zákl. přenesená",J525,0)</f>
        <v>0</v>
      </c>
      <c r="BH525" s="140">
        <f>IF(N525="sníž. přenesená",J525,0)</f>
        <v>0</v>
      </c>
      <c r="BI525" s="140">
        <f>IF(N525="nulová",J525,0)</f>
        <v>0</v>
      </c>
      <c r="BJ525" s="15" t="s">
        <v>21</v>
      </c>
      <c r="BK525" s="140">
        <f>ROUND(I525*H525,2)</f>
        <v>0</v>
      </c>
      <c r="BL525" s="15" t="s">
        <v>215</v>
      </c>
      <c r="BM525" s="139" t="s">
        <v>1416</v>
      </c>
    </row>
    <row r="526" spans="2:65" s="12" customFormat="1">
      <c r="B526" s="152"/>
      <c r="D526" s="153" t="s">
        <v>181</v>
      </c>
      <c r="E526" s="159" t="s">
        <v>1</v>
      </c>
      <c r="F526" s="154" t="s">
        <v>1417</v>
      </c>
      <c r="H526" s="155">
        <v>30</v>
      </c>
      <c r="I526" s="156"/>
      <c r="L526" s="152"/>
      <c r="M526" s="157"/>
      <c r="T526" s="158"/>
      <c r="AT526" s="159" t="s">
        <v>181</v>
      </c>
      <c r="AU526" s="159" t="s">
        <v>84</v>
      </c>
      <c r="AV526" s="12" t="s">
        <v>84</v>
      </c>
      <c r="AW526" s="12" t="s">
        <v>32</v>
      </c>
      <c r="AX526" s="12" t="s">
        <v>21</v>
      </c>
      <c r="AY526" s="159" t="s">
        <v>145</v>
      </c>
    </row>
    <row r="527" spans="2:65" s="1" customFormat="1" ht="13.9" customHeight="1">
      <c r="B527" s="126"/>
      <c r="C527" s="141" t="s">
        <v>1418</v>
      </c>
      <c r="D527" s="141" t="s">
        <v>176</v>
      </c>
      <c r="E527" s="142" t="s">
        <v>1419</v>
      </c>
      <c r="F527" s="143" t="s">
        <v>1420</v>
      </c>
      <c r="G527" s="144" t="s">
        <v>306</v>
      </c>
      <c r="H527" s="145">
        <v>30.6</v>
      </c>
      <c r="I527" s="146"/>
      <c r="J527" s="147">
        <f>ROUND(I527*H527,2)</f>
        <v>0</v>
      </c>
      <c r="K527" s="148"/>
      <c r="L527" s="149"/>
      <c r="M527" s="150" t="s">
        <v>1</v>
      </c>
      <c r="N527" s="151" t="s">
        <v>43</v>
      </c>
      <c r="P527" s="137">
        <f>O527*H527</f>
        <v>0</v>
      </c>
      <c r="Q527" s="137">
        <v>1.6000000000000001E-4</v>
      </c>
      <c r="R527" s="137">
        <f>Q527*H527</f>
        <v>4.896000000000001E-3</v>
      </c>
      <c r="S527" s="137">
        <v>0</v>
      </c>
      <c r="T527" s="138">
        <f>S527*H527</f>
        <v>0</v>
      </c>
      <c r="AR527" s="139" t="s">
        <v>293</v>
      </c>
      <c r="AT527" s="139" t="s">
        <v>176</v>
      </c>
      <c r="AU527" s="139" t="s">
        <v>84</v>
      </c>
      <c r="AY527" s="15" t="s">
        <v>145</v>
      </c>
      <c r="BE527" s="140">
        <f>IF(N527="základní",J527,0)</f>
        <v>0</v>
      </c>
      <c r="BF527" s="140">
        <f>IF(N527="snížená",J527,0)</f>
        <v>0</v>
      </c>
      <c r="BG527" s="140">
        <f>IF(N527="zákl. přenesená",J527,0)</f>
        <v>0</v>
      </c>
      <c r="BH527" s="140">
        <f>IF(N527="sníž. přenesená",J527,0)</f>
        <v>0</v>
      </c>
      <c r="BI527" s="140">
        <f>IF(N527="nulová",J527,0)</f>
        <v>0</v>
      </c>
      <c r="BJ527" s="15" t="s">
        <v>21</v>
      </c>
      <c r="BK527" s="140">
        <f>ROUND(I527*H527,2)</f>
        <v>0</v>
      </c>
      <c r="BL527" s="15" t="s">
        <v>215</v>
      </c>
      <c r="BM527" s="139" t="s">
        <v>1421</v>
      </c>
    </row>
    <row r="528" spans="2:65" s="12" customFormat="1">
      <c r="B528" s="152"/>
      <c r="D528" s="153" t="s">
        <v>181</v>
      </c>
      <c r="F528" s="154" t="s">
        <v>1422</v>
      </c>
      <c r="H528" s="155">
        <v>30.6</v>
      </c>
      <c r="I528" s="156"/>
      <c r="L528" s="152"/>
      <c r="M528" s="157"/>
      <c r="T528" s="158"/>
      <c r="AT528" s="159" t="s">
        <v>181</v>
      </c>
      <c r="AU528" s="159" t="s">
        <v>84</v>
      </c>
      <c r="AV528" s="12" t="s">
        <v>84</v>
      </c>
      <c r="AW528" s="12" t="s">
        <v>3</v>
      </c>
      <c r="AX528" s="12" t="s">
        <v>21</v>
      </c>
      <c r="AY528" s="159" t="s">
        <v>145</v>
      </c>
    </row>
    <row r="529" spans="2:65" s="1" customFormat="1" ht="13.9" customHeight="1">
      <c r="B529" s="126"/>
      <c r="C529" s="127" t="s">
        <v>1423</v>
      </c>
      <c r="D529" s="127" t="s">
        <v>147</v>
      </c>
      <c r="E529" s="128" t="s">
        <v>1424</v>
      </c>
      <c r="F529" s="129" t="s">
        <v>1425</v>
      </c>
      <c r="G529" s="130" t="s">
        <v>192</v>
      </c>
      <c r="H529" s="131">
        <v>324</v>
      </c>
      <c r="I529" s="132"/>
      <c r="J529" s="133">
        <f>ROUND(I529*H529,2)</f>
        <v>0</v>
      </c>
      <c r="K529" s="134"/>
      <c r="L529" s="30"/>
      <c r="M529" s="135" t="s">
        <v>1</v>
      </c>
      <c r="N529" s="136" t="s">
        <v>43</v>
      </c>
      <c r="P529" s="137">
        <f>O529*H529</f>
        <v>0</v>
      </c>
      <c r="Q529" s="137">
        <v>0</v>
      </c>
      <c r="R529" s="137">
        <f>Q529*H529</f>
        <v>0</v>
      </c>
      <c r="S529" s="137">
        <v>0</v>
      </c>
      <c r="T529" s="138">
        <f>S529*H529</f>
        <v>0</v>
      </c>
      <c r="AR529" s="139" t="s">
        <v>215</v>
      </c>
      <c r="AT529" s="139" t="s">
        <v>147</v>
      </c>
      <c r="AU529" s="139" t="s">
        <v>84</v>
      </c>
      <c r="AY529" s="15" t="s">
        <v>145</v>
      </c>
      <c r="BE529" s="140">
        <f>IF(N529="základní",J529,0)</f>
        <v>0</v>
      </c>
      <c r="BF529" s="140">
        <f>IF(N529="snížená",J529,0)</f>
        <v>0</v>
      </c>
      <c r="BG529" s="140">
        <f>IF(N529="zákl. přenesená",J529,0)</f>
        <v>0</v>
      </c>
      <c r="BH529" s="140">
        <f>IF(N529="sníž. přenesená",J529,0)</f>
        <v>0</v>
      </c>
      <c r="BI529" s="140">
        <f>IF(N529="nulová",J529,0)</f>
        <v>0</v>
      </c>
      <c r="BJ529" s="15" t="s">
        <v>21</v>
      </c>
      <c r="BK529" s="140">
        <f>ROUND(I529*H529,2)</f>
        <v>0</v>
      </c>
      <c r="BL529" s="15" t="s">
        <v>215</v>
      </c>
      <c r="BM529" s="139" t="s">
        <v>1426</v>
      </c>
    </row>
    <row r="530" spans="2:65" s="12" customFormat="1">
      <c r="B530" s="152"/>
      <c r="D530" s="153" t="s">
        <v>181</v>
      </c>
      <c r="E530" s="159" t="s">
        <v>1</v>
      </c>
      <c r="F530" s="154" t="s">
        <v>1427</v>
      </c>
      <c r="H530" s="155">
        <v>324</v>
      </c>
      <c r="I530" s="156"/>
      <c r="L530" s="152"/>
      <c r="M530" s="157"/>
      <c r="T530" s="158"/>
      <c r="AT530" s="159" t="s">
        <v>181</v>
      </c>
      <c r="AU530" s="159" t="s">
        <v>84</v>
      </c>
      <c r="AV530" s="12" t="s">
        <v>84</v>
      </c>
      <c r="AW530" s="12" t="s">
        <v>32</v>
      </c>
      <c r="AX530" s="12" t="s">
        <v>21</v>
      </c>
      <c r="AY530" s="159" t="s">
        <v>145</v>
      </c>
    </row>
    <row r="531" spans="2:65" s="1" customFormat="1" ht="22.9" customHeight="1">
      <c r="B531" s="126"/>
      <c r="C531" s="127" t="s">
        <v>1428</v>
      </c>
      <c r="D531" s="127" t="s">
        <v>147</v>
      </c>
      <c r="E531" s="128" t="s">
        <v>1429</v>
      </c>
      <c r="F531" s="129" t="s">
        <v>1430</v>
      </c>
      <c r="G531" s="130" t="s">
        <v>192</v>
      </c>
      <c r="H531" s="131">
        <v>324</v>
      </c>
      <c r="I531" s="132"/>
      <c r="J531" s="133">
        <f>ROUND(I531*H531,2)</f>
        <v>0</v>
      </c>
      <c r="K531" s="134"/>
      <c r="L531" s="30"/>
      <c r="M531" s="135" t="s">
        <v>1</v>
      </c>
      <c r="N531" s="136" t="s">
        <v>43</v>
      </c>
      <c r="P531" s="137">
        <f>O531*H531</f>
        <v>0</v>
      </c>
      <c r="Q531" s="137">
        <v>1E-4</v>
      </c>
      <c r="R531" s="137">
        <f>Q531*H531</f>
        <v>3.2399999999999998E-2</v>
      </c>
      <c r="S531" s="137">
        <v>0</v>
      </c>
      <c r="T531" s="138">
        <f>S531*H531</f>
        <v>0</v>
      </c>
      <c r="AR531" s="139" t="s">
        <v>215</v>
      </c>
      <c r="AT531" s="139" t="s">
        <v>147</v>
      </c>
      <c r="AU531" s="139" t="s">
        <v>84</v>
      </c>
      <c r="AY531" s="15" t="s">
        <v>145</v>
      </c>
      <c r="BE531" s="140">
        <f>IF(N531="základní",J531,0)</f>
        <v>0</v>
      </c>
      <c r="BF531" s="140">
        <f>IF(N531="snížená",J531,0)</f>
        <v>0</v>
      </c>
      <c r="BG531" s="140">
        <f>IF(N531="zákl. přenesená",J531,0)</f>
        <v>0</v>
      </c>
      <c r="BH531" s="140">
        <f>IF(N531="sníž. přenesená",J531,0)</f>
        <v>0</v>
      </c>
      <c r="BI531" s="140">
        <f>IF(N531="nulová",J531,0)</f>
        <v>0</v>
      </c>
      <c r="BJ531" s="15" t="s">
        <v>21</v>
      </c>
      <c r="BK531" s="140">
        <f>ROUND(I531*H531,2)</f>
        <v>0</v>
      </c>
      <c r="BL531" s="15" t="s">
        <v>215</v>
      </c>
      <c r="BM531" s="139" t="s">
        <v>1431</v>
      </c>
    </row>
    <row r="532" spans="2:65" s="1" customFormat="1" ht="13.9" customHeight="1">
      <c r="B532" s="126"/>
      <c r="C532" s="127" t="s">
        <v>1432</v>
      </c>
      <c r="D532" s="127" t="s">
        <v>147</v>
      </c>
      <c r="E532" s="128" t="s">
        <v>1433</v>
      </c>
      <c r="F532" s="129" t="s">
        <v>1434</v>
      </c>
      <c r="G532" s="130" t="s">
        <v>306</v>
      </c>
      <c r="H532" s="131">
        <v>28</v>
      </c>
      <c r="I532" s="132"/>
      <c r="J532" s="133">
        <f>ROUND(I532*H532,2)</f>
        <v>0</v>
      </c>
      <c r="K532" s="134"/>
      <c r="L532" s="30"/>
      <c r="M532" s="135" t="s">
        <v>1</v>
      </c>
      <c r="N532" s="136" t="s">
        <v>43</v>
      </c>
      <c r="P532" s="137">
        <f>O532*H532</f>
        <v>0</v>
      </c>
      <c r="Q532" s="137">
        <v>0</v>
      </c>
      <c r="R532" s="137">
        <f>Q532*H532</f>
        <v>0</v>
      </c>
      <c r="S532" s="137">
        <v>0</v>
      </c>
      <c r="T532" s="138">
        <f>S532*H532</f>
        <v>0</v>
      </c>
      <c r="AR532" s="139" t="s">
        <v>215</v>
      </c>
      <c r="AT532" s="139" t="s">
        <v>147</v>
      </c>
      <c r="AU532" s="139" t="s">
        <v>84</v>
      </c>
      <c r="AY532" s="15" t="s">
        <v>145</v>
      </c>
      <c r="BE532" s="140">
        <f>IF(N532="základní",J532,0)</f>
        <v>0</v>
      </c>
      <c r="BF532" s="140">
        <f>IF(N532="snížená",J532,0)</f>
        <v>0</v>
      </c>
      <c r="BG532" s="140">
        <f>IF(N532="zákl. přenesená",J532,0)</f>
        <v>0</v>
      </c>
      <c r="BH532" s="140">
        <f>IF(N532="sníž. přenesená",J532,0)</f>
        <v>0</v>
      </c>
      <c r="BI532" s="140">
        <f>IF(N532="nulová",J532,0)</f>
        <v>0</v>
      </c>
      <c r="BJ532" s="15" t="s">
        <v>21</v>
      </c>
      <c r="BK532" s="140">
        <f>ROUND(I532*H532,2)</f>
        <v>0</v>
      </c>
      <c r="BL532" s="15" t="s">
        <v>215</v>
      </c>
      <c r="BM532" s="139" t="s">
        <v>1435</v>
      </c>
    </row>
    <row r="533" spans="2:65" s="1" customFormat="1" ht="13.9" customHeight="1">
      <c r="B533" s="126"/>
      <c r="C533" s="141" t="s">
        <v>1436</v>
      </c>
      <c r="D533" s="141" t="s">
        <v>176</v>
      </c>
      <c r="E533" s="142" t="s">
        <v>1437</v>
      </c>
      <c r="F533" s="143" t="s">
        <v>1438</v>
      </c>
      <c r="G533" s="144" t="s">
        <v>306</v>
      </c>
      <c r="H533" s="145">
        <v>28.56</v>
      </c>
      <c r="I533" s="146"/>
      <c r="J533" s="147">
        <f>ROUND(I533*H533,2)</f>
        <v>0</v>
      </c>
      <c r="K533" s="148"/>
      <c r="L533" s="149"/>
      <c r="M533" s="150" t="s">
        <v>1</v>
      </c>
      <c r="N533" s="151" t="s">
        <v>43</v>
      </c>
      <c r="P533" s="137">
        <f>O533*H533</f>
        <v>0</v>
      </c>
      <c r="Q533" s="137">
        <v>3.0000000000000001E-5</v>
      </c>
      <c r="R533" s="137">
        <f>Q533*H533</f>
        <v>8.5680000000000001E-4</v>
      </c>
      <c r="S533" s="137">
        <v>0</v>
      </c>
      <c r="T533" s="138">
        <f>S533*H533</f>
        <v>0</v>
      </c>
      <c r="AR533" s="139" t="s">
        <v>293</v>
      </c>
      <c r="AT533" s="139" t="s">
        <v>176</v>
      </c>
      <c r="AU533" s="139" t="s">
        <v>84</v>
      </c>
      <c r="AY533" s="15" t="s">
        <v>145</v>
      </c>
      <c r="BE533" s="140">
        <f>IF(N533="základní",J533,0)</f>
        <v>0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5" t="s">
        <v>21</v>
      </c>
      <c r="BK533" s="140">
        <f>ROUND(I533*H533,2)</f>
        <v>0</v>
      </c>
      <c r="BL533" s="15" t="s">
        <v>215</v>
      </c>
      <c r="BM533" s="139" t="s">
        <v>1439</v>
      </c>
    </row>
    <row r="534" spans="2:65" s="12" customFormat="1">
      <c r="B534" s="152"/>
      <c r="D534" s="153" t="s">
        <v>181</v>
      </c>
      <c r="F534" s="154" t="s">
        <v>1440</v>
      </c>
      <c r="H534" s="155">
        <v>28.56</v>
      </c>
      <c r="I534" s="156"/>
      <c r="L534" s="152"/>
      <c r="M534" s="157"/>
      <c r="T534" s="158"/>
      <c r="AT534" s="159" t="s">
        <v>181</v>
      </c>
      <c r="AU534" s="159" t="s">
        <v>84</v>
      </c>
      <c r="AV534" s="12" t="s">
        <v>84</v>
      </c>
      <c r="AW534" s="12" t="s">
        <v>3</v>
      </c>
      <c r="AX534" s="12" t="s">
        <v>21</v>
      </c>
      <c r="AY534" s="159" t="s">
        <v>145</v>
      </c>
    </row>
    <row r="535" spans="2:65" s="11" customFormat="1" ht="22.75" customHeight="1">
      <c r="B535" s="114"/>
      <c r="D535" s="115" t="s">
        <v>77</v>
      </c>
      <c r="E535" s="124" t="s">
        <v>1441</v>
      </c>
      <c r="F535" s="124" t="s">
        <v>1442</v>
      </c>
      <c r="I535" s="117"/>
      <c r="J535" s="125">
        <f>BK535</f>
        <v>0</v>
      </c>
      <c r="L535" s="114"/>
      <c r="M535" s="119"/>
      <c r="P535" s="120">
        <f>SUM(P536:P547)</f>
        <v>0</v>
      </c>
      <c r="R535" s="120">
        <f>SUM(R536:R547)</f>
        <v>38.319145999999996</v>
      </c>
      <c r="T535" s="121">
        <f>SUM(T536:T547)</f>
        <v>33.82038</v>
      </c>
      <c r="AR535" s="115" t="s">
        <v>84</v>
      </c>
      <c r="AT535" s="122" t="s">
        <v>77</v>
      </c>
      <c r="AU535" s="122" t="s">
        <v>21</v>
      </c>
      <c r="AY535" s="115" t="s">
        <v>145</v>
      </c>
      <c r="BK535" s="123">
        <f>SUM(BK536:BK547)</f>
        <v>0</v>
      </c>
    </row>
    <row r="536" spans="2:65" s="1" customFormat="1" ht="22.9" customHeight="1">
      <c r="B536" s="126"/>
      <c r="C536" s="127" t="s">
        <v>1443</v>
      </c>
      <c r="D536" s="127" t="s">
        <v>147</v>
      </c>
      <c r="E536" s="128" t="s">
        <v>1444</v>
      </c>
      <c r="F536" s="129" t="s">
        <v>1445</v>
      </c>
      <c r="G536" s="130" t="s">
        <v>192</v>
      </c>
      <c r="H536" s="131">
        <v>613.79999999999995</v>
      </c>
      <c r="I536" s="132"/>
      <c r="J536" s="133">
        <f>ROUND(I536*H536,2)</f>
        <v>0</v>
      </c>
      <c r="K536" s="134"/>
      <c r="L536" s="30"/>
      <c r="M536" s="135" t="s">
        <v>1</v>
      </c>
      <c r="N536" s="136" t="s">
        <v>43</v>
      </c>
      <c r="P536" s="137">
        <f>O536*H536</f>
        <v>0</v>
      </c>
      <c r="Q536" s="137">
        <v>0</v>
      </c>
      <c r="R536" s="137">
        <f>Q536*H536</f>
        <v>0</v>
      </c>
      <c r="S536" s="137">
        <v>5.5100000000000003E-2</v>
      </c>
      <c r="T536" s="138">
        <f>S536*H536</f>
        <v>33.82038</v>
      </c>
      <c r="AR536" s="139" t="s">
        <v>215</v>
      </c>
      <c r="AT536" s="139" t="s">
        <v>147</v>
      </c>
      <c r="AU536" s="139" t="s">
        <v>84</v>
      </c>
      <c r="AY536" s="15" t="s">
        <v>145</v>
      </c>
      <c r="BE536" s="140">
        <f>IF(N536="základní",J536,0)</f>
        <v>0</v>
      </c>
      <c r="BF536" s="140">
        <f>IF(N536="snížená",J536,0)</f>
        <v>0</v>
      </c>
      <c r="BG536" s="140">
        <f>IF(N536="zákl. přenesená",J536,0)</f>
        <v>0</v>
      </c>
      <c r="BH536" s="140">
        <f>IF(N536="sníž. přenesená",J536,0)</f>
        <v>0</v>
      </c>
      <c r="BI536" s="140">
        <f>IF(N536="nulová",J536,0)</f>
        <v>0</v>
      </c>
      <c r="BJ536" s="15" t="s">
        <v>21</v>
      </c>
      <c r="BK536" s="140">
        <f>ROUND(I536*H536,2)</f>
        <v>0</v>
      </c>
      <c r="BL536" s="15" t="s">
        <v>215</v>
      </c>
      <c r="BM536" s="139" t="s">
        <v>1446</v>
      </c>
    </row>
    <row r="537" spans="2:65" s="1" customFormat="1" ht="22.9" customHeight="1">
      <c r="B537" s="126"/>
      <c r="C537" s="127" t="s">
        <v>1447</v>
      </c>
      <c r="D537" s="127" t="s">
        <v>147</v>
      </c>
      <c r="E537" s="128" t="s">
        <v>1448</v>
      </c>
      <c r="F537" s="129" t="s">
        <v>1449</v>
      </c>
      <c r="G537" s="130" t="s">
        <v>192</v>
      </c>
      <c r="H537" s="131">
        <v>826.7</v>
      </c>
      <c r="I537" s="132"/>
      <c r="J537" s="133">
        <f>ROUND(I537*H537,2)</f>
        <v>0</v>
      </c>
      <c r="K537" s="134"/>
      <c r="L537" s="30"/>
      <c r="M537" s="135" t="s">
        <v>1</v>
      </c>
      <c r="N537" s="136" t="s">
        <v>43</v>
      </c>
      <c r="P537" s="137">
        <f>O537*H537</f>
        <v>0</v>
      </c>
      <c r="Q537" s="137">
        <v>3.2899999999999999E-2</v>
      </c>
      <c r="R537" s="137">
        <f>Q537*H537</f>
        <v>27.198430000000002</v>
      </c>
      <c r="S537" s="137">
        <v>0</v>
      </c>
      <c r="T537" s="138">
        <f>S537*H537</f>
        <v>0</v>
      </c>
      <c r="AR537" s="139" t="s">
        <v>215</v>
      </c>
      <c r="AT537" s="139" t="s">
        <v>147</v>
      </c>
      <c r="AU537" s="139" t="s">
        <v>84</v>
      </c>
      <c r="AY537" s="15" t="s">
        <v>145</v>
      </c>
      <c r="BE537" s="140">
        <f>IF(N537="základní",J537,0)</f>
        <v>0</v>
      </c>
      <c r="BF537" s="140">
        <f>IF(N537="snížená",J537,0)</f>
        <v>0</v>
      </c>
      <c r="BG537" s="140">
        <f>IF(N537="zákl. přenesená",J537,0)</f>
        <v>0</v>
      </c>
      <c r="BH537" s="140">
        <f>IF(N537="sníž. přenesená",J537,0)</f>
        <v>0</v>
      </c>
      <c r="BI537" s="140">
        <f>IF(N537="nulová",J537,0)</f>
        <v>0</v>
      </c>
      <c r="BJ537" s="15" t="s">
        <v>21</v>
      </c>
      <c r="BK537" s="140">
        <f>ROUND(I537*H537,2)</f>
        <v>0</v>
      </c>
      <c r="BL537" s="15" t="s">
        <v>215</v>
      </c>
      <c r="BM537" s="139" t="s">
        <v>1450</v>
      </c>
    </row>
    <row r="538" spans="2:65" s="1" customFormat="1" ht="13.9" customHeight="1">
      <c r="B538" s="126"/>
      <c r="C538" s="141" t="s">
        <v>1451</v>
      </c>
      <c r="D538" s="141" t="s">
        <v>176</v>
      </c>
      <c r="E538" s="142" t="s">
        <v>1452</v>
      </c>
      <c r="F538" s="143" t="s">
        <v>1453</v>
      </c>
      <c r="G538" s="144" t="s">
        <v>192</v>
      </c>
      <c r="H538" s="145">
        <v>909.37</v>
      </c>
      <c r="I538" s="146"/>
      <c r="J538" s="147">
        <f>ROUND(I538*H538,2)</f>
        <v>0</v>
      </c>
      <c r="K538" s="148"/>
      <c r="L538" s="149"/>
      <c r="M538" s="150" t="s">
        <v>1</v>
      </c>
      <c r="N538" s="151" t="s">
        <v>43</v>
      </c>
      <c r="P538" s="137">
        <f>O538*H538</f>
        <v>0</v>
      </c>
      <c r="Q538" s="137">
        <v>1.18E-2</v>
      </c>
      <c r="R538" s="137">
        <f>Q538*H538</f>
        <v>10.730566</v>
      </c>
      <c r="S538" s="137">
        <v>0</v>
      </c>
      <c r="T538" s="138">
        <f>S538*H538</f>
        <v>0</v>
      </c>
      <c r="AR538" s="139" t="s">
        <v>293</v>
      </c>
      <c r="AT538" s="139" t="s">
        <v>176</v>
      </c>
      <c r="AU538" s="139" t="s">
        <v>84</v>
      </c>
      <c r="AY538" s="15" t="s">
        <v>145</v>
      </c>
      <c r="BE538" s="140">
        <f>IF(N538="základní",J538,0)</f>
        <v>0</v>
      </c>
      <c r="BF538" s="140">
        <f>IF(N538="snížená",J538,0)</f>
        <v>0</v>
      </c>
      <c r="BG538" s="140">
        <f>IF(N538="zákl. přenesená",J538,0)</f>
        <v>0</v>
      </c>
      <c r="BH538" s="140">
        <f>IF(N538="sníž. přenesená",J538,0)</f>
        <v>0</v>
      </c>
      <c r="BI538" s="140">
        <f>IF(N538="nulová",J538,0)</f>
        <v>0</v>
      </c>
      <c r="BJ538" s="15" t="s">
        <v>21</v>
      </c>
      <c r="BK538" s="140">
        <f>ROUND(I538*H538,2)</f>
        <v>0</v>
      </c>
      <c r="BL538" s="15" t="s">
        <v>215</v>
      </c>
      <c r="BM538" s="139" t="s">
        <v>1454</v>
      </c>
    </row>
    <row r="539" spans="2:65" s="12" customFormat="1">
      <c r="B539" s="152"/>
      <c r="D539" s="153" t="s">
        <v>181</v>
      </c>
      <c r="F539" s="154" t="s">
        <v>1455</v>
      </c>
      <c r="H539" s="155">
        <v>909.37</v>
      </c>
      <c r="I539" s="156"/>
      <c r="L539" s="152"/>
      <c r="M539" s="157"/>
      <c r="T539" s="158"/>
      <c r="AT539" s="159" t="s">
        <v>181</v>
      </c>
      <c r="AU539" s="159" t="s">
        <v>84</v>
      </c>
      <c r="AV539" s="12" t="s">
        <v>84</v>
      </c>
      <c r="AW539" s="12" t="s">
        <v>3</v>
      </c>
      <c r="AX539" s="12" t="s">
        <v>21</v>
      </c>
      <c r="AY539" s="159" t="s">
        <v>145</v>
      </c>
    </row>
    <row r="540" spans="2:65" s="1" customFormat="1" ht="22.9" customHeight="1">
      <c r="B540" s="126"/>
      <c r="C540" s="127" t="s">
        <v>1456</v>
      </c>
      <c r="D540" s="127" t="s">
        <v>147</v>
      </c>
      <c r="E540" s="128" t="s">
        <v>1457</v>
      </c>
      <c r="F540" s="129" t="s">
        <v>1458</v>
      </c>
      <c r="G540" s="130" t="s">
        <v>187</v>
      </c>
      <c r="H540" s="131">
        <v>16</v>
      </c>
      <c r="I540" s="132"/>
      <c r="J540" s="133">
        <f t="shared" ref="J540:J547" si="130">ROUND(I540*H540,2)</f>
        <v>0</v>
      </c>
      <c r="K540" s="134"/>
      <c r="L540" s="30"/>
      <c r="M540" s="135" t="s">
        <v>1</v>
      </c>
      <c r="N540" s="136" t="s">
        <v>43</v>
      </c>
      <c r="P540" s="137">
        <f t="shared" ref="P540:P547" si="131">O540*H540</f>
        <v>0</v>
      </c>
      <c r="Q540" s="137">
        <v>6.3000000000000003E-4</v>
      </c>
      <c r="R540" s="137">
        <f t="shared" ref="R540:R547" si="132">Q540*H540</f>
        <v>1.008E-2</v>
      </c>
      <c r="S540" s="137">
        <v>0</v>
      </c>
      <c r="T540" s="138">
        <f t="shared" ref="T540:T547" si="133">S540*H540</f>
        <v>0</v>
      </c>
      <c r="AR540" s="139" t="s">
        <v>215</v>
      </c>
      <c r="AT540" s="139" t="s">
        <v>147</v>
      </c>
      <c r="AU540" s="139" t="s">
        <v>84</v>
      </c>
      <c r="AY540" s="15" t="s">
        <v>145</v>
      </c>
      <c r="BE540" s="140">
        <f t="shared" ref="BE540:BE547" si="134">IF(N540="základní",J540,0)</f>
        <v>0</v>
      </c>
      <c r="BF540" s="140">
        <f t="shared" ref="BF540:BF547" si="135">IF(N540="snížená",J540,0)</f>
        <v>0</v>
      </c>
      <c r="BG540" s="140">
        <f t="shared" ref="BG540:BG547" si="136">IF(N540="zákl. přenesená",J540,0)</f>
        <v>0</v>
      </c>
      <c r="BH540" s="140">
        <f t="shared" ref="BH540:BH547" si="137">IF(N540="sníž. přenesená",J540,0)</f>
        <v>0</v>
      </c>
      <c r="BI540" s="140">
        <f t="shared" ref="BI540:BI547" si="138">IF(N540="nulová",J540,0)</f>
        <v>0</v>
      </c>
      <c r="BJ540" s="15" t="s">
        <v>21</v>
      </c>
      <c r="BK540" s="140">
        <f t="shared" ref="BK540:BK547" si="139">ROUND(I540*H540,2)</f>
        <v>0</v>
      </c>
      <c r="BL540" s="15" t="s">
        <v>215</v>
      </c>
      <c r="BM540" s="139" t="s">
        <v>1459</v>
      </c>
    </row>
    <row r="541" spans="2:65" s="1" customFormat="1" ht="13.9" customHeight="1">
      <c r="B541" s="126"/>
      <c r="C541" s="141" t="s">
        <v>1460</v>
      </c>
      <c r="D541" s="141" t="s">
        <v>176</v>
      </c>
      <c r="E541" s="142" t="s">
        <v>1461</v>
      </c>
      <c r="F541" s="143" t="s">
        <v>1462</v>
      </c>
      <c r="G541" s="144" t="s">
        <v>187</v>
      </c>
      <c r="H541" s="145">
        <v>16</v>
      </c>
      <c r="I541" s="146"/>
      <c r="J541" s="147">
        <f t="shared" si="130"/>
        <v>0</v>
      </c>
      <c r="K541" s="148"/>
      <c r="L541" s="149"/>
      <c r="M541" s="150" t="s">
        <v>1</v>
      </c>
      <c r="N541" s="151" t="s">
        <v>43</v>
      </c>
      <c r="P541" s="137">
        <f t="shared" si="131"/>
        <v>0</v>
      </c>
      <c r="Q541" s="137">
        <v>7.4999999999999997E-3</v>
      </c>
      <c r="R541" s="137">
        <f t="shared" si="132"/>
        <v>0.12</v>
      </c>
      <c r="S541" s="137">
        <v>0</v>
      </c>
      <c r="T541" s="138">
        <f t="shared" si="133"/>
        <v>0</v>
      </c>
      <c r="AR541" s="139" t="s">
        <v>293</v>
      </c>
      <c r="AT541" s="139" t="s">
        <v>176</v>
      </c>
      <c r="AU541" s="139" t="s">
        <v>84</v>
      </c>
      <c r="AY541" s="15" t="s">
        <v>145</v>
      </c>
      <c r="BE541" s="140">
        <f t="shared" si="134"/>
        <v>0</v>
      </c>
      <c r="BF541" s="140">
        <f t="shared" si="135"/>
        <v>0</v>
      </c>
      <c r="BG541" s="140">
        <f t="shared" si="136"/>
        <v>0</v>
      </c>
      <c r="BH541" s="140">
        <f t="shared" si="137"/>
        <v>0</v>
      </c>
      <c r="BI541" s="140">
        <f t="shared" si="138"/>
        <v>0</v>
      </c>
      <c r="BJ541" s="15" t="s">
        <v>21</v>
      </c>
      <c r="BK541" s="140">
        <f t="shared" si="139"/>
        <v>0</v>
      </c>
      <c r="BL541" s="15" t="s">
        <v>215</v>
      </c>
      <c r="BM541" s="139" t="s">
        <v>1463</v>
      </c>
    </row>
    <row r="542" spans="2:65" s="1" customFormat="1" ht="13.9" customHeight="1">
      <c r="B542" s="126"/>
      <c r="C542" s="127" t="s">
        <v>1464</v>
      </c>
      <c r="D542" s="127" t="s">
        <v>147</v>
      </c>
      <c r="E542" s="128" t="s">
        <v>1465</v>
      </c>
      <c r="F542" s="129" t="s">
        <v>1466</v>
      </c>
      <c r="G542" s="130" t="s">
        <v>306</v>
      </c>
      <c r="H542" s="131">
        <v>2</v>
      </c>
      <c r="I542" s="132"/>
      <c r="J542" s="133">
        <f t="shared" si="130"/>
        <v>0</v>
      </c>
      <c r="K542" s="134"/>
      <c r="L542" s="30"/>
      <c r="M542" s="135" t="s">
        <v>1</v>
      </c>
      <c r="N542" s="136" t="s">
        <v>43</v>
      </c>
      <c r="P542" s="137">
        <f t="shared" si="131"/>
        <v>0</v>
      </c>
      <c r="Q542" s="137">
        <v>3.1E-4</v>
      </c>
      <c r="R542" s="137">
        <f t="shared" si="132"/>
        <v>6.2E-4</v>
      </c>
      <c r="S542" s="137">
        <v>0</v>
      </c>
      <c r="T542" s="138">
        <f t="shared" si="133"/>
        <v>0</v>
      </c>
      <c r="AR542" s="139" t="s">
        <v>215</v>
      </c>
      <c r="AT542" s="139" t="s">
        <v>147</v>
      </c>
      <c r="AU542" s="139" t="s">
        <v>84</v>
      </c>
      <c r="AY542" s="15" t="s">
        <v>145</v>
      </c>
      <c r="BE542" s="140">
        <f t="shared" si="134"/>
        <v>0</v>
      </c>
      <c r="BF542" s="140">
        <f t="shared" si="135"/>
        <v>0</v>
      </c>
      <c r="BG542" s="140">
        <f t="shared" si="136"/>
        <v>0</v>
      </c>
      <c r="BH542" s="140">
        <f t="shared" si="137"/>
        <v>0</v>
      </c>
      <c r="BI542" s="140">
        <f t="shared" si="138"/>
        <v>0</v>
      </c>
      <c r="BJ542" s="15" t="s">
        <v>21</v>
      </c>
      <c r="BK542" s="140">
        <f t="shared" si="139"/>
        <v>0</v>
      </c>
      <c r="BL542" s="15" t="s">
        <v>215</v>
      </c>
      <c r="BM542" s="139" t="s">
        <v>1467</v>
      </c>
    </row>
    <row r="543" spans="2:65" s="1" customFormat="1" ht="13.9" customHeight="1">
      <c r="B543" s="126"/>
      <c r="C543" s="127" t="s">
        <v>1468</v>
      </c>
      <c r="D543" s="127" t="s">
        <v>147</v>
      </c>
      <c r="E543" s="128" t="s">
        <v>1469</v>
      </c>
      <c r="F543" s="129" t="s">
        <v>1470</v>
      </c>
      <c r="G543" s="130" t="s">
        <v>306</v>
      </c>
      <c r="H543" s="131">
        <v>44</v>
      </c>
      <c r="I543" s="132"/>
      <c r="J543" s="133">
        <f t="shared" si="130"/>
        <v>0</v>
      </c>
      <c r="K543" s="134"/>
      <c r="L543" s="30"/>
      <c r="M543" s="135" t="s">
        <v>1</v>
      </c>
      <c r="N543" s="136" t="s">
        <v>43</v>
      </c>
      <c r="P543" s="137">
        <f t="shared" si="131"/>
        <v>0</v>
      </c>
      <c r="Q543" s="137">
        <v>2.5999999999999998E-4</v>
      </c>
      <c r="R543" s="137">
        <f t="shared" si="132"/>
        <v>1.1439999999999999E-2</v>
      </c>
      <c r="S543" s="137">
        <v>0</v>
      </c>
      <c r="T543" s="138">
        <f t="shared" si="133"/>
        <v>0</v>
      </c>
      <c r="AR543" s="139" t="s">
        <v>215</v>
      </c>
      <c r="AT543" s="139" t="s">
        <v>147</v>
      </c>
      <c r="AU543" s="139" t="s">
        <v>84</v>
      </c>
      <c r="AY543" s="15" t="s">
        <v>145</v>
      </c>
      <c r="BE543" s="140">
        <f t="shared" si="134"/>
        <v>0</v>
      </c>
      <c r="BF543" s="140">
        <f t="shared" si="135"/>
        <v>0</v>
      </c>
      <c r="BG543" s="140">
        <f t="shared" si="136"/>
        <v>0</v>
      </c>
      <c r="BH543" s="140">
        <f t="shared" si="137"/>
        <v>0</v>
      </c>
      <c r="BI543" s="140">
        <f t="shared" si="138"/>
        <v>0</v>
      </c>
      <c r="BJ543" s="15" t="s">
        <v>21</v>
      </c>
      <c r="BK543" s="140">
        <f t="shared" si="139"/>
        <v>0</v>
      </c>
      <c r="BL543" s="15" t="s">
        <v>215</v>
      </c>
      <c r="BM543" s="139" t="s">
        <v>1471</v>
      </c>
    </row>
    <row r="544" spans="2:65" s="1" customFormat="1" ht="13.9" customHeight="1">
      <c r="B544" s="126"/>
      <c r="C544" s="127" t="s">
        <v>1472</v>
      </c>
      <c r="D544" s="127" t="s">
        <v>147</v>
      </c>
      <c r="E544" s="128" t="s">
        <v>1473</v>
      </c>
      <c r="F544" s="129" t="s">
        <v>1474</v>
      </c>
      <c r="G544" s="130" t="s">
        <v>192</v>
      </c>
      <c r="H544" s="131">
        <v>826.7</v>
      </c>
      <c r="I544" s="132"/>
      <c r="J544" s="133">
        <f t="shared" si="130"/>
        <v>0</v>
      </c>
      <c r="K544" s="134"/>
      <c r="L544" s="30"/>
      <c r="M544" s="135" t="s">
        <v>1</v>
      </c>
      <c r="N544" s="136" t="s">
        <v>43</v>
      </c>
      <c r="P544" s="137">
        <f t="shared" si="131"/>
        <v>0</v>
      </c>
      <c r="Q544" s="137">
        <v>2.9999999999999997E-4</v>
      </c>
      <c r="R544" s="137">
        <f t="shared" si="132"/>
        <v>0.24800999999999998</v>
      </c>
      <c r="S544" s="137">
        <v>0</v>
      </c>
      <c r="T544" s="138">
        <f t="shared" si="133"/>
        <v>0</v>
      </c>
      <c r="AR544" s="139" t="s">
        <v>215</v>
      </c>
      <c r="AT544" s="139" t="s">
        <v>147</v>
      </c>
      <c r="AU544" s="139" t="s">
        <v>84</v>
      </c>
      <c r="AY544" s="15" t="s">
        <v>145</v>
      </c>
      <c r="BE544" s="140">
        <f t="shared" si="134"/>
        <v>0</v>
      </c>
      <c r="BF544" s="140">
        <f t="shared" si="135"/>
        <v>0</v>
      </c>
      <c r="BG544" s="140">
        <f t="shared" si="136"/>
        <v>0</v>
      </c>
      <c r="BH544" s="140">
        <f t="shared" si="137"/>
        <v>0</v>
      </c>
      <c r="BI544" s="140">
        <f t="shared" si="138"/>
        <v>0</v>
      </c>
      <c r="BJ544" s="15" t="s">
        <v>21</v>
      </c>
      <c r="BK544" s="140">
        <f t="shared" si="139"/>
        <v>0</v>
      </c>
      <c r="BL544" s="15" t="s">
        <v>215</v>
      </c>
      <c r="BM544" s="139" t="s">
        <v>1475</v>
      </c>
    </row>
    <row r="545" spans="2:65" s="1" customFormat="1" ht="13.9" customHeight="1">
      <c r="B545" s="126"/>
      <c r="C545" s="127" t="s">
        <v>1476</v>
      </c>
      <c r="D545" s="127" t="s">
        <v>147</v>
      </c>
      <c r="E545" s="128" t="s">
        <v>1477</v>
      </c>
      <c r="F545" s="129" t="s">
        <v>1478</v>
      </c>
      <c r="G545" s="130" t="s">
        <v>187</v>
      </c>
      <c r="H545" s="131">
        <v>164</v>
      </c>
      <c r="I545" s="132"/>
      <c r="J545" s="133">
        <f t="shared" si="130"/>
        <v>0</v>
      </c>
      <c r="K545" s="134"/>
      <c r="L545" s="30"/>
      <c r="M545" s="135" t="s">
        <v>1</v>
      </c>
      <c r="N545" s="136" t="s">
        <v>43</v>
      </c>
      <c r="P545" s="137">
        <f t="shared" si="131"/>
        <v>0</v>
      </c>
      <c r="Q545" s="137">
        <v>0</v>
      </c>
      <c r="R545" s="137">
        <f t="shared" si="132"/>
        <v>0</v>
      </c>
      <c r="S545" s="137">
        <v>0</v>
      </c>
      <c r="T545" s="138">
        <f t="shared" si="133"/>
        <v>0</v>
      </c>
      <c r="AR545" s="139" t="s">
        <v>215</v>
      </c>
      <c r="AT545" s="139" t="s">
        <v>147</v>
      </c>
      <c r="AU545" s="139" t="s">
        <v>84</v>
      </c>
      <c r="AY545" s="15" t="s">
        <v>145</v>
      </c>
      <c r="BE545" s="140">
        <f t="shared" si="134"/>
        <v>0</v>
      </c>
      <c r="BF545" s="140">
        <f t="shared" si="135"/>
        <v>0</v>
      </c>
      <c r="BG545" s="140">
        <f t="shared" si="136"/>
        <v>0</v>
      </c>
      <c r="BH545" s="140">
        <f t="shared" si="137"/>
        <v>0</v>
      </c>
      <c r="BI545" s="140">
        <f t="shared" si="138"/>
        <v>0</v>
      </c>
      <c r="BJ545" s="15" t="s">
        <v>21</v>
      </c>
      <c r="BK545" s="140">
        <f t="shared" si="139"/>
        <v>0</v>
      </c>
      <c r="BL545" s="15" t="s">
        <v>215</v>
      </c>
      <c r="BM545" s="139" t="s">
        <v>1479</v>
      </c>
    </row>
    <row r="546" spans="2:65" s="1" customFormat="1" ht="22.9" customHeight="1">
      <c r="B546" s="126"/>
      <c r="C546" s="127" t="s">
        <v>1480</v>
      </c>
      <c r="D546" s="127" t="s">
        <v>147</v>
      </c>
      <c r="E546" s="128" t="s">
        <v>1481</v>
      </c>
      <c r="F546" s="129" t="s">
        <v>1482</v>
      </c>
      <c r="G546" s="130" t="s">
        <v>179</v>
      </c>
      <c r="H546" s="131">
        <v>38.319000000000003</v>
      </c>
      <c r="I546" s="132"/>
      <c r="J546" s="133">
        <f t="shared" si="130"/>
        <v>0</v>
      </c>
      <c r="K546" s="134"/>
      <c r="L546" s="30"/>
      <c r="M546" s="135" t="s">
        <v>1</v>
      </c>
      <c r="N546" s="136" t="s">
        <v>43</v>
      </c>
      <c r="P546" s="137">
        <f t="shared" si="131"/>
        <v>0</v>
      </c>
      <c r="Q546" s="137">
        <v>0</v>
      </c>
      <c r="R546" s="137">
        <f t="shared" si="132"/>
        <v>0</v>
      </c>
      <c r="S546" s="137">
        <v>0</v>
      </c>
      <c r="T546" s="138">
        <f t="shared" si="133"/>
        <v>0</v>
      </c>
      <c r="AR546" s="139" t="s">
        <v>215</v>
      </c>
      <c r="AT546" s="139" t="s">
        <v>147</v>
      </c>
      <c r="AU546" s="139" t="s">
        <v>84</v>
      </c>
      <c r="AY546" s="15" t="s">
        <v>145</v>
      </c>
      <c r="BE546" s="140">
        <f t="shared" si="134"/>
        <v>0</v>
      </c>
      <c r="BF546" s="140">
        <f t="shared" si="135"/>
        <v>0</v>
      </c>
      <c r="BG546" s="140">
        <f t="shared" si="136"/>
        <v>0</v>
      </c>
      <c r="BH546" s="140">
        <f t="shared" si="137"/>
        <v>0</v>
      </c>
      <c r="BI546" s="140">
        <f t="shared" si="138"/>
        <v>0</v>
      </c>
      <c r="BJ546" s="15" t="s">
        <v>21</v>
      </c>
      <c r="BK546" s="140">
        <f t="shared" si="139"/>
        <v>0</v>
      </c>
      <c r="BL546" s="15" t="s">
        <v>215</v>
      </c>
      <c r="BM546" s="139" t="s">
        <v>1483</v>
      </c>
    </row>
    <row r="547" spans="2:65" s="1" customFormat="1" ht="22.9" customHeight="1">
      <c r="B547" s="126"/>
      <c r="C547" s="127" t="s">
        <v>1484</v>
      </c>
      <c r="D547" s="127" t="s">
        <v>147</v>
      </c>
      <c r="E547" s="128" t="s">
        <v>1485</v>
      </c>
      <c r="F547" s="129" t="s">
        <v>1486</v>
      </c>
      <c r="G547" s="130" t="s">
        <v>179</v>
      </c>
      <c r="H547" s="131">
        <v>38.319000000000003</v>
      </c>
      <c r="I547" s="132"/>
      <c r="J547" s="133">
        <f t="shared" si="130"/>
        <v>0</v>
      </c>
      <c r="K547" s="134"/>
      <c r="L547" s="30"/>
      <c r="M547" s="135" t="s">
        <v>1</v>
      </c>
      <c r="N547" s="136" t="s">
        <v>43</v>
      </c>
      <c r="P547" s="137">
        <f t="shared" si="131"/>
        <v>0</v>
      </c>
      <c r="Q547" s="137">
        <v>0</v>
      </c>
      <c r="R547" s="137">
        <f t="shared" si="132"/>
        <v>0</v>
      </c>
      <c r="S547" s="137">
        <v>0</v>
      </c>
      <c r="T547" s="138">
        <f t="shared" si="133"/>
        <v>0</v>
      </c>
      <c r="AR547" s="139" t="s">
        <v>215</v>
      </c>
      <c r="AT547" s="139" t="s">
        <v>147</v>
      </c>
      <c r="AU547" s="139" t="s">
        <v>84</v>
      </c>
      <c r="AY547" s="15" t="s">
        <v>145</v>
      </c>
      <c r="BE547" s="140">
        <f t="shared" si="134"/>
        <v>0</v>
      </c>
      <c r="BF547" s="140">
        <f t="shared" si="135"/>
        <v>0</v>
      </c>
      <c r="BG547" s="140">
        <f t="shared" si="136"/>
        <v>0</v>
      </c>
      <c r="BH547" s="140">
        <f t="shared" si="137"/>
        <v>0</v>
      </c>
      <c r="BI547" s="140">
        <f t="shared" si="138"/>
        <v>0</v>
      </c>
      <c r="BJ547" s="15" t="s">
        <v>21</v>
      </c>
      <c r="BK547" s="140">
        <f t="shared" si="139"/>
        <v>0</v>
      </c>
      <c r="BL547" s="15" t="s">
        <v>215</v>
      </c>
      <c r="BM547" s="139" t="s">
        <v>1487</v>
      </c>
    </row>
    <row r="548" spans="2:65" s="11" customFormat="1" ht="22.75" customHeight="1">
      <c r="B548" s="114"/>
      <c r="D548" s="115" t="s">
        <v>77</v>
      </c>
      <c r="E548" s="124" t="s">
        <v>1488</v>
      </c>
      <c r="F548" s="124" t="s">
        <v>1489</v>
      </c>
      <c r="I548" s="117"/>
      <c r="J548" s="125">
        <f>BK548</f>
        <v>0</v>
      </c>
      <c r="L548" s="114"/>
      <c r="M548" s="119"/>
      <c r="P548" s="120">
        <f>SUM(P549:P564)</f>
        <v>0</v>
      </c>
      <c r="R548" s="120">
        <f>SUM(R549:R564)</f>
        <v>6.9699999999999998E-2</v>
      </c>
      <c r="T548" s="121">
        <f>SUM(T549:T564)</f>
        <v>0</v>
      </c>
      <c r="AR548" s="115" t="s">
        <v>84</v>
      </c>
      <c r="AT548" s="122" t="s">
        <v>77</v>
      </c>
      <c r="AU548" s="122" t="s">
        <v>21</v>
      </c>
      <c r="AY548" s="115" t="s">
        <v>145</v>
      </c>
      <c r="BK548" s="123">
        <f>SUM(BK549:BK564)</f>
        <v>0</v>
      </c>
    </row>
    <row r="549" spans="2:65" s="1" customFormat="1" ht="22.9" customHeight="1">
      <c r="B549" s="126"/>
      <c r="C549" s="127" t="s">
        <v>1490</v>
      </c>
      <c r="D549" s="127" t="s">
        <v>147</v>
      </c>
      <c r="E549" s="128" t="s">
        <v>1491</v>
      </c>
      <c r="F549" s="129" t="s">
        <v>1492</v>
      </c>
      <c r="G549" s="130" t="s">
        <v>192</v>
      </c>
      <c r="H549" s="131">
        <v>10</v>
      </c>
      <c r="I549" s="132"/>
      <c r="J549" s="133">
        <f t="shared" ref="J549:J557" si="140">ROUND(I549*H549,2)</f>
        <v>0</v>
      </c>
      <c r="K549" s="134"/>
      <c r="L549" s="30"/>
      <c r="M549" s="135" t="s">
        <v>1</v>
      </c>
      <c r="N549" s="136" t="s">
        <v>43</v>
      </c>
      <c r="P549" s="137">
        <f t="shared" ref="P549:P557" si="141">O549*H549</f>
        <v>0</v>
      </c>
      <c r="Q549" s="137">
        <v>2.0000000000000002E-5</v>
      </c>
      <c r="R549" s="137">
        <f t="shared" ref="R549:R557" si="142">Q549*H549</f>
        <v>2.0000000000000001E-4</v>
      </c>
      <c r="S549" s="137">
        <v>0</v>
      </c>
      <c r="T549" s="138">
        <f t="shared" ref="T549:T557" si="143">S549*H549</f>
        <v>0</v>
      </c>
      <c r="AR549" s="139" t="s">
        <v>215</v>
      </c>
      <c r="AT549" s="139" t="s">
        <v>147</v>
      </c>
      <c r="AU549" s="139" t="s">
        <v>84</v>
      </c>
      <c r="AY549" s="15" t="s">
        <v>145</v>
      </c>
      <c r="BE549" s="140">
        <f t="shared" ref="BE549:BE557" si="144">IF(N549="základní",J549,0)</f>
        <v>0</v>
      </c>
      <c r="BF549" s="140">
        <f t="shared" ref="BF549:BF557" si="145">IF(N549="snížená",J549,0)</f>
        <v>0</v>
      </c>
      <c r="BG549" s="140">
        <f t="shared" ref="BG549:BG557" si="146">IF(N549="zákl. přenesená",J549,0)</f>
        <v>0</v>
      </c>
      <c r="BH549" s="140">
        <f t="shared" ref="BH549:BH557" si="147">IF(N549="sníž. přenesená",J549,0)</f>
        <v>0</v>
      </c>
      <c r="BI549" s="140">
        <f t="shared" ref="BI549:BI557" si="148">IF(N549="nulová",J549,0)</f>
        <v>0</v>
      </c>
      <c r="BJ549" s="15" t="s">
        <v>21</v>
      </c>
      <c r="BK549" s="140">
        <f t="shared" ref="BK549:BK557" si="149">ROUND(I549*H549,2)</f>
        <v>0</v>
      </c>
      <c r="BL549" s="15" t="s">
        <v>215</v>
      </c>
      <c r="BM549" s="139" t="s">
        <v>1493</v>
      </c>
    </row>
    <row r="550" spans="2:65" s="1" customFormat="1" ht="22.9" customHeight="1">
      <c r="B550" s="126"/>
      <c r="C550" s="127" t="s">
        <v>1494</v>
      </c>
      <c r="D550" s="127" t="s">
        <v>147</v>
      </c>
      <c r="E550" s="128" t="s">
        <v>1495</v>
      </c>
      <c r="F550" s="129" t="s">
        <v>1496</v>
      </c>
      <c r="G550" s="130" t="s">
        <v>192</v>
      </c>
      <c r="H550" s="131">
        <v>10</v>
      </c>
      <c r="I550" s="132"/>
      <c r="J550" s="133">
        <f t="shared" si="140"/>
        <v>0</v>
      </c>
      <c r="K550" s="134"/>
      <c r="L550" s="30"/>
      <c r="M550" s="135" t="s">
        <v>1</v>
      </c>
      <c r="N550" s="136" t="s">
        <v>43</v>
      </c>
      <c r="P550" s="137">
        <f t="shared" si="141"/>
        <v>0</v>
      </c>
      <c r="Q550" s="137">
        <v>2.0000000000000002E-5</v>
      </c>
      <c r="R550" s="137">
        <f t="shared" si="142"/>
        <v>2.0000000000000001E-4</v>
      </c>
      <c r="S550" s="137">
        <v>0</v>
      </c>
      <c r="T550" s="138">
        <f t="shared" si="143"/>
        <v>0</v>
      </c>
      <c r="AR550" s="139" t="s">
        <v>215</v>
      </c>
      <c r="AT550" s="139" t="s">
        <v>147</v>
      </c>
      <c r="AU550" s="139" t="s">
        <v>84</v>
      </c>
      <c r="AY550" s="15" t="s">
        <v>145</v>
      </c>
      <c r="BE550" s="140">
        <f t="shared" si="144"/>
        <v>0</v>
      </c>
      <c r="BF550" s="140">
        <f t="shared" si="145"/>
        <v>0</v>
      </c>
      <c r="BG550" s="140">
        <f t="shared" si="146"/>
        <v>0</v>
      </c>
      <c r="BH550" s="140">
        <f t="shared" si="147"/>
        <v>0</v>
      </c>
      <c r="BI550" s="140">
        <f t="shared" si="148"/>
        <v>0</v>
      </c>
      <c r="BJ550" s="15" t="s">
        <v>21</v>
      </c>
      <c r="BK550" s="140">
        <f t="shared" si="149"/>
        <v>0</v>
      </c>
      <c r="BL550" s="15" t="s">
        <v>215</v>
      </c>
      <c r="BM550" s="139" t="s">
        <v>1497</v>
      </c>
    </row>
    <row r="551" spans="2:65" s="1" customFormat="1" ht="22.9" customHeight="1">
      <c r="B551" s="126"/>
      <c r="C551" s="127" t="s">
        <v>1498</v>
      </c>
      <c r="D551" s="127" t="s">
        <v>147</v>
      </c>
      <c r="E551" s="128" t="s">
        <v>1499</v>
      </c>
      <c r="F551" s="129" t="s">
        <v>1500</v>
      </c>
      <c r="G551" s="130" t="s">
        <v>192</v>
      </c>
      <c r="H551" s="131">
        <v>10</v>
      </c>
      <c r="I551" s="132"/>
      <c r="J551" s="133">
        <f t="shared" si="140"/>
        <v>0</v>
      </c>
      <c r="K551" s="134"/>
      <c r="L551" s="30"/>
      <c r="M551" s="135" t="s">
        <v>1</v>
      </c>
      <c r="N551" s="136" t="s">
        <v>43</v>
      </c>
      <c r="P551" s="137">
        <f t="shared" si="141"/>
        <v>0</v>
      </c>
      <c r="Q551" s="137">
        <v>0</v>
      </c>
      <c r="R551" s="137">
        <f t="shared" si="142"/>
        <v>0</v>
      </c>
      <c r="S551" s="137">
        <v>0</v>
      </c>
      <c r="T551" s="138">
        <f t="shared" si="143"/>
        <v>0</v>
      </c>
      <c r="AR551" s="139" t="s">
        <v>215</v>
      </c>
      <c r="AT551" s="139" t="s">
        <v>147</v>
      </c>
      <c r="AU551" s="139" t="s">
        <v>84</v>
      </c>
      <c r="AY551" s="15" t="s">
        <v>145</v>
      </c>
      <c r="BE551" s="140">
        <f t="shared" si="144"/>
        <v>0</v>
      </c>
      <c r="BF551" s="140">
        <f t="shared" si="145"/>
        <v>0</v>
      </c>
      <c r="BG551" s="140">
        <f t="shared" si="146"/>
        <v>0</v>
      </c>
      <c r="BH551" s="140">
        <f t="shared" si="147"/>
        <v>0</v>
      </c>
      <c r="BI551" s="140">
        <f t="shared" si="148"/>
        <v>0</v>
      </c>
      <c r="BJ551" s="15" t="s">
        <v>21</v>
      </c>
      <c r="BK551" s="140">
        <f t="shared" si="149"/>
        <v>0</v>
      </c>
      <c r="BL551" s="15" t="s">
        <v>215</v>
      </c>
      <c r="BM551" s="139" t="s">
        <v>1501</v>
      </c>
    </row>
    <row r="552" spans="2:65" s="1" customFormat="1" ht="22.9" customHeight="1">
      <c r="B552" s="126"/>
      <c r="C552" s="127" t="s">
        <v>1502</v>
      </c>
      <c r="D552" s="127" t="s">
        <v>147</v>
      </c>
      <c r="E552" s="128" t="s">
        <v>1503</v>
      </c>
      <c r="F552" s="129" t="s">
        <v>1504</v>
      </c>
      <c r="G552" s="130" t="s">
        <v>192</v>
      </c>
      <c r="H552" s="131">
        <v>10</v>
      </c>
      <c r="I552" s="132"/>
      <c r="J552" s="133">
        <f t="shared" si="140"/>
        <v>0</v>
      </c>
      <c r="K552" s="134"/>
      <c r="L552" s="30"/>
      <c r="M552" s="135" t="s">
        <v>1</v>
      </c>
      <c r="N552" s="136" t="s">
        <v>43</v>
      </c>
      <c r="P552" s="137">
        <f t="shared" si="141"/>
        <v>0</v>
      </c>
      <c r="Q552" s="137">
        <v>0</v>
      </c>
      <c r="R552" s="137">
        <f t="shared" si="142"/>
        <v>0</v>
      </c>
      <c r="S552" s="137">
        <v>0</v>
      </c>
      <c r="T552" s="138">
        <f t="shared" si="143"/>
        <v>0</v>
      </c>
      <c r="AR552" s="139" t="s">
        <v>215</v>
      </c>
      <c r="AT552" s="139" t="s">
        <v>147</v>
      </c>
      <c r="AU552" s="139" t="s">
        <v>84</v>
      </c>
      <c r="AY552" s="15" t="s">
        <v>145</v>
      </c>
      <c r="BE552" s="140">
        <f t="shared" si="144"/>
        <v>0</v>
      </c>
      <c r="BF552" s="140">
        <f t="shared" si="145"/>
        <v>0</v>
      </c>
      <c r="BG552" s="140">
        <f t="shared" si="146"/>
        <v>0</v>
      </c>
      <c r="BH552" s="140">
        <f t="shared" si="147"/>
        <v>0</v>
      </c>
      <c r="BI552" s="140">
        <f t="shared" si="148"/>
        <v>0</v>
      </c>
      <c r="BJ552" s="15" t="s">
        <v>21</v>
      </c>
      <c r="BK552" s="140">
        <f t="shared" si="149"/>
        <v>0</v>
      </c>
      <c r="BL552" s="15" t="s">
        <v>215</v>
      </c>
      <c r="BM552" s="139" t="s">
        <v>1505</v>
      </c>
    </row>
    <row r="553" spans="2:65" s="1" customFormat="1" ht="22.9" customHeight="1">
      <c r="B553" s="126"/>
      <c r="C553" s="127" t="s">
        <v>1506</v>
      </c>
      <c r="D553" s="127" t="s">
        <v>147</v>
      </c>
      <c r="E553" s="128" t="s">
        <v>1507</v>
      </c>
      <c r="F553" s="129" t="s">
        <v>1508</v>
      </c>
      <c r="G553" s="130" t="s">
        <v>192</v>
      </c>
      <c r="H553" s="131">
        <v>10</v>
      </c>
      <c r="I553" s="132"/>
      <c r="J553" s="133">
        <f t="shared" si="140"/>
        <v>0</v>
      </c>
      <c r="K553" s="134"/>
      <c r="L553" s="30"/>
      <c r="M553" s="135" t="s">
        <v>1</v>
      </c>
      <c r="N553" s="136" t="s">
        <v>43</v>
      </c>
      <c r="P553" s="137">
        <f t="shared" si="141"/>
        <v>0</v>
      </c>
      <c r="Q553" s="137">
        <v>1.4999999999999999E-4</v>
      </c>
      <c r="R553" s="137">
        <f t="shared" si="142"/>
        <v>1.4999999999999998E-3</v>
      </c>
      <c r="S553" s="137">
        <v>0</v>
      </c>
      <c r="T553" s="138">
        <f t="shared" si="143"/>
        <v>0</v>
      </c>
      <c r="AR553" s="139" t="s">
        <v>215</v>
      </c>
      <c r="AT553" s="139" t="s">
        <v>147</v>
      </c>
      <c r="AU553" s="139" t="s">
        <v>84</v>
      </c>
      <c r="AY553" s="15" t="s">
        <v>145</v>
      </c>
      <c r="BE553" s="140">
        <f t="shared" si="144"/>
        <v>0</v>
      </c>
      <c r="BF553" s="140">
        <f t="shared" si="145"/>
        <v>0</v>
      </c>
      <c r="BG553" s="140">
        <f t="shared" si="146"/>
        <v>0</v>
      </c>
      <c r="BH553" s="140">
        <f t="shared" si="147"/>
        <v>0</v>
      </c>
      <c r="BI553" s="140">
        <f t="shared" si="148"/>
        <v>0</v>
      </c>
      <c r="BJ553" s="15" t="s">
        <v>21</v>
      </c>
      <c r="BK553" s="140">
        <f t="shared" si="149"/>
        <v>0</v>
      </c>
      <c r="BL553" s="15" t="s">
        <v>215</v>
      </c>
      <c r="BM553" s="139" t="s">
        <v>1509</v>
      </c>
    </row>
    <row r="554" spans="2:65" s="1" customFormat="1" ht="22.9" customHeight="1">
      <c r="B554" s="126"/>
      <c r="C554" s="127" t="s">
        <v>1510</v>
      </c>
      <c r="D554" s="127" t="s">
        <v>147</v>
      </c>
      <c r="E554" s="128" t="s">
        <v>1511</v>
      </c>
      <c r="F554" s="129" t="s">
        <v>1512</v>
      </c>
      <c r="G554" s="130" t="s">
        <v>192</v>
      </c>
      <c r="H554" s="131">
        <v>10</v>
      </c>
      <c r="I554" s="132"/>
      <c r="J554" s="133">
        <f t="shared" si="140"/>
        <v>0</v>
      </c>
      <c r="K554" s="134"/>
      <c r="L554" s="30"/>
      <c r="M554" s="135" t="s">
        <v>1</v>
      </c>
      <c r="N554" s="136" t="s">
        <v>43</v>
      </c>
      <c r="P554" s="137">
        <f t="shared" si="141"/>
        <v>0</v>
      </c>
      <c r="Q554" s="137">
        <v>1.2E-4</v>
      </c>
      <c r="R554" s="137">
        <f t="shared" si="142"/>
        <v>1.2000000000000001E-3</v>
      </c>
      <c r="S554" s="137">
        <v>0</v>
      </c>
      <c r="T554" s="138">
        <f t="shared" si="143"/>
        <v>0</v>
      </c>
      <c r="AR554" s="139" t="s">
        <v>215</v>
      </c>
      <c r="AT554" s="139" t="s">
        <v>147</v>
      </c>
      <c r="AU554" s="139" t="s">
        <v>84</v>
      </c>
      <c r="AY554" s="15" t="s">
        <v>145</v>
      </c>
      <c r="BE554" s="140">
        <f t="shared" si="144"/>
        <v>0</v>
      </c>
      <c r="BF554" s="140">
        <f t="shared" si="145"/>
        <v>0</v>
      </c>
      <c r="BG554" s="140">
        <f t="shared" si="146"/>
        <v>0</v>
      </c>
      <c r="BH554" s="140">
        <f t="shared" si="147"/>
        <v>0</v>
      </c>
      <c r="BI554" s="140">
        <f t="shared" si="148"/>
        <v>0</v>
      </c>
      <c r="BJ554" s="15" t="s">
        <v>21</v>
      </c>
      <c r="BK554" s="140">
        <f t="shared" si="149"/>
        <v>0</v>
      </c>
      <c r="BL554" s="15" t="s">
        <v>215</v>
      </c>
      <c r="BM554" s="139" t="s">
        <v>1513</v>
      </c>
    </row>
    <row r="555" spans="2:65" s="1" customFormat="1" ht="22.9" customHeight="1">
      <c r="B555" s="126"/>
      <c r="C555" s="127" t="s">
        <v>1514</v>
      </c>
      <c r="D555" s="127" t="s">
        <v>147</v>
      </c>
      <c r="E555" s="128" t="s">
        <v>1515</v>
      </c>
      <c r="F555" s="129" t="s">
        <v>1516</v>
      </c>
      <c r="G555" s="130" t="s">
        <v>192</v>
      </c>
      <c r="H555" s="131">
        <v>10</v>
      </c>
      <c r="I555" s="132"/>
      <c r="J555" s="133">
        <f t="shared" si="140"/>
        <v>0</v>
      </c>
      <c r="K555" s="134"/>
      <c r="L555" s="30"/>
      <c r="M555" s="135" t="s">
        <v>1</v>
      </c>
      <c r="N555" s="136" t="s">
        <v>43</v>
      </c>
      <c r="P555" s="137">
        <f t="shared" si="141"/>
        <v>0</v>
      </c>
      <c r="Q555" s="137">
        <v>1.1E-4</v>
      </c>
      <c r="R555" s="137">
        <f t="shared" si="142"/>
        <v>1.1000000000000001E-3</v>
      </c>
      <c r="S555" s="137">
        <v>0</v>
      </c>
      <c r="T555" s="138">
        <f t="shared" si="143"/>
        <v>0</v>
      </c>
      <c r="AR555" s="139" t="s">
        <v>215</v>
      </c>
      <c r="AT555" s="139" t="s">
        <v>147</v>
      </c>
      <c r="AU555" s="139" t="s">
        <v>84</v>
      </c>
      <c r="AY555" s="15" t="s">
        <v>145</v>
      </c>
      <c r="BE555" s="140">
        <f t="shared" si="144"/>
        <v>0</v>
      </c>
      <c r="BF555" s="140">
        <f t="shared" si="145"/>
        <v>0</v>
      </c>
      <c r="BG555" s="140">
        <f t="shared" si="146"/>
        <v>0</v>
      </c>
      <c r="BH555" s="140">
        <f t="shared" si="147"/>
        <v>0</v>
      </c>
      <c r="BI555" s="140">
        <f t="shared" si="148"/>
        <v>0</v>
      </c>
      <c r="BJ555" s="15" t="s">
        <v>21</v>
      </c>
      <c r="BK555" s="140">
        <f t="shared" si="149"/>
        <v>0</v>
      </c>
      <c r="BL555" s="15" t="s">
        <v>215</v>
      </c>
      <c r="BM555" s="139" t="s">
        <v>1517</v>
      </c>
    </row>
    <row r="556" spans="2:65" s="1" customFormat="1" ht="22.9" customHeight="1">
      <c r="B556" s="126"/>
      <c r="C556" s="127" t="s">
        <v>1518</v>
      </c>
      <c r="D556" s="127" t="s">
        <v>147</v>
      </c>
      <c r="E556" s="128" t="s">
        <v>1519</v>
      </c>
      <c r="F556" s="129" t="s">
        <v>1520</v>
      </c>
      <c r="G556" s="130" t="s">
        <v>192</v>
      </c>
      <c r="H556" s="131">
        <v>100</v>
      </c>
      <c r="I556" s="132"/>
      <c r="J556" s="133">
        <f t="shared" si="140"/>
        <v>0</v>
      </c>
      <c r="K556" s="134"/>
      <c r="L556" s="30"/>
      <c r="M556" s="135" t="s">
        <v>1</v>
      </c>
      <c r="N556" s="136" t="s">
        <v>43</v>
      </c>
      <c r="P556" s="137">
        <f t="shared" si="141"/>
        <v>0</v>
      </c>
      <c r="Q556" s="137">
        <v>8.0000000000000007E-5</v>
      </c>
      <c r="R556" s="137">
        <f t="shared" si="142"/>
        <v>8.0000000000000002E-3</v>
      </c>
      <c r="S556" s="137">
        <v>0</v>
      </c>
      <c r="T556" s="138">
        <f t="shared" si="143"/>
        <v>0</v>
      </c>
      <c r="AR556" s="139" t="s">
        <v>215</v>
      </c>
      <c r="AT556" s="139" t="s">
        <v>147</v>
      </c>
      <c r="AU556" s="139" t="s">
        <v>84</v>
      </c>
      <c r="AY556" s="15" t="s">
        <v>145</v>
      </c>
      <c r="BE556" s="140">
        <f t="shared" si="144"/>
        <v>0</v>
      </c>
      <c r="BF556" s="140">
        <f t="shared" si="145"/>
        <v>0</v>
      </c>
      <c r="BG556" s="140">
        <f t="shared" si="146"/>
        <v>0</v>
      </c>
      <c r="BH556" s="140">
        <f t="shared" si="147"/>
        <v>0</v>
      </c>
      <c r="BI556" s="140">
        <f t="shared" si="148"/>
        <v>0</v>
      </c>
      <c r="BJ556" s="15" t="s">
        <v>21</v>
      </c>
      <c r="BK556" s="140">
        <f t="shared" si="149"/>
        <v>0</v>
      </c>
      <c r="BL556" s="15" t="s">
        <v>215</v>
      </c>
      <c r="BM556" s="139" t="s">
        <v>1521</v>
      </c>
    </row>
    <row r="557" spans="2:65" s="1" customFormat="1" ht="22.9" customHeight="1">
      <c r="B557" s="126"/>
      <c r="C557" s="127" t="s">
        <v>1522</v>
      </c>
      <c r="D557" s="127" t="s">
        <v>147</v>
      </c>
      <c r="E557" s="128" t="s">
        <v>1523</v>
      </c>
      <c r="F557" s="129" t="s">
        <v>1524</v>
      </c>
      <c r="G557" s="130" t="s">
        <v>192</v>
      </c>
      <c r="H557" s="131">
        <v>100</v>
      </c>
      <c r="I557" s="132"/>
      <c r="J557" s="133">
        <f t="shared" si="140"/>
        <v>0</v>
      </c>
      <c r="K557" s="134"/>
      <c r="L557" s="30"/>
      <c r="M557" s="135" t="s">
        <v>1</v>
      </c>
      <c r="N557" s="136" t="s">
        <v>43</v>
      </c>
      <c r="P557" s="137">
        <f t="shared" si="141"/>
        <v>0</v>
      </c>
      <c r="Q557" s="137">
        <v>1.7000000000000001E-4</v>
      </c>
      <c r="R557" s="137">
        <f t="shared" si="142"/>
        <v>1.7000000000000001E-2</v>
      </c>
      <c r="S557" s="137">
        <v>0</v>
      </c>
      <c r="T557" s="138">
        <f t="shared" si="143"/>
        <v>0</v>
      </c>
      <c r="AR557" s="139" t="s">
        <v>215</v>
      </c>
      <c r="AT557" s="139" t="s">
        <v>147</v>
      </c>
      <c r="AU557" s="139" t="s">
        <v>84</v>
      </c>
      <c r="AY557" s="15" t="s">
        <v>145</v>
      </c>
      <c r="BE557" s="140">
        <f t="shared" si="144"/>
        <v>0</v>
      </c>
      <c r="BF557" s="140">
        <f t="shared" si="145"/>
        <v>0</v>
      </c>
      <c r="BG557" s="140">
        <f t="shared" si="146"/>
        <v>0</v>
      </c>
      <c r="BH557" s="140">
        <f t="shared" si="147"/>
        <v>0</v>
      </c>
      <c r="BI557" s="140">
        <f t="shared" si="148"/>
        <v>0</v>
      </c>
      <c r="BJ557" s="15" t="s">
        <v>21</v>
      </c>
      <c r="BK557" s="140">
        <f t="shared" si="149"/>
        <v>0</v>
      </c>
      <c r="BL557" s="15" t="s">
        <v>215</v>
      </c>
      <c r="BM557" s="139" t="s">
        <v>1525</v>
      </c>
    </row>
    <row r="558" spans="2:65" s="12" customFormat="1">
      <c r="B558" s="152"/>
      <c r="D558" s="153" t="s">
        <v>181</v>
      </c>
      <c r="E558" s="159" t="s">
        <v>1</v>
      </c>
      <c r="F558" s="154" t="s">
        <v>1526</v>
      </c>
      <c r="H558" s="155">
        <v>100</v>
      </c>
      <c r="I558" s="156"/>
      <c r="L558" s="152"/>
      <c r="M558" s="157"/>
      <c r="T558" s="158"/>
      <c r="AT558" s="159" t="s">
        <v>181</v>
      </c>
      <c r="AU558" s="159" t="s">
        <v>84</v>
      </c>
      <c r="AV558" s="12" t="s">
        <v>84</v>
      </c>
      <c r="AW558" s="12" t="s">
        <v>32</v>
      </c>
      <c r="AX558" s="12" t="s">
        <v>21</v>
      </c>
      <c r="AY558" s="159" t="s">
        <v>145</v>
      </c>
    </row>
    <row r="559" spans="2:65" s="1" customFormat="1" ht="22.9" customHeight="1">
      <c r="B559" s="126"/>
      <c r="C559" s="127" t="s">
        <v>1527</v>
      </c>
      <c r="D559" s="127" t="s">
        <v>147</v>
      </c>
      <c r="E559" s="128" t="s">
        <v>1528</v>
      </c>
      <c r="F559" s="129" t="s">
        <v>1529</v>
      </c>
      <c r="G559" s="130" t="s">
        <v>192</v>
      </c>
      <c r="H559" s="131">
        <v>100</v>
      </c>
      <c r="I559" s="132"/>
      <c r="J559" s="133">
        <f t="shared" ref="J559:J564" si="150">ROUND(I559*H559,2)</f>
        <v>0</v>
      </c>
      <c r="K559" s="134"/>
      <c r="L559" s="30"/>
      <c r="M559" s="135" t="s">
        <v>1</v>
      </c>
      <c r="N559" s="136" t="s">
        <v>43</v>
      </c>
      <c r="P559" s="137">
        <f t="shared" ref="P559:P564" si="151">O559*H559</f>
        <v>0</v>
      </c>
      <c r="Q559" s="137">
        <v>1.2E-4</v>
      </c>
      <c r="R559" s="137">
        <f t="shared" ref="R559:R564" si="152">Q559*H559</f>
        <v>1.2E-2</v>
      </c>
      <c r="S559" s="137">
        <v>0</v>
      </c>
      <c r="T559" s="138">
        <f t="shared" ref="T559:T564" si="153">S559*H559</f>
        <v>0</v>
      </c>
      <c r="AR559" s="139" t="s">
        <v>215</v>
      </c>
      <c r="AT559" s="139" t="s">
        <v>147</v>
      </c>
      <c r="AU559" s="139" t="s">
        <v>84</v>
      </c>
      <c r="AY559" s="15" t="s">
        <v>145</v>
      </c>
      <c r="BE559" s="140">
        <f t="shared" ref="BE559:BE564" si="154">IF(N559="základní",J559,0)</f>
        <v>0</v>
      </c>
      <c r="BF559" s="140">
        <f t="shared" ref="BF559:BF564" si="155">IF(N559="snížená",J559,0)</f>
        <v>0</v>
      </c>
      <c r="BG559" s="140">
        <f t="shared" ref="BG559:BG564" si="156">IF(N559="zákl. přenesená",J559,0)</f>
        <v>0</v>
      </c>
      <c r="BH559" s="140">
        <f t="shared" ref="BH559:BH564" si="157">IF(N559="sníž. přenesená",J559,0)</f>
        <v>0</v>
      </c>
      <c r="BI559" s="140">
        <f t="shared" ref="BI559:BI564" si="158">IF(N559="nulová",J559,0)</f>
        <v>0</v>
      </c>
      <c r="BJ559" s="15" t="s">
        <v>21</v>
      </c>
      <c r="BK559" s="140">
        <f t="shared" ref="BK559:BK564" si="159">ROUND(I559*H559,2)</f>
        <v>0</v>
      </c>
      <c r="BL559" s="15" t="s">
        <v>215</v>
      </c>
      <c r="BM559" s="139" t="s">
        <v>1530</v>
      </c>
    </row>
    <row r="560" spans="2:65" s="1" customFormat="1" ht="22.9" customHeight="1">
      <c r="B560" s="126"/>
      <c r="C560" s="127" t="s">
        <v>1531</v>
      </c>
      <c r="D560" s="127" t="s">
        <v>147</v>
      </c>
      <c r="E560" s="128" t="s">
        <v>1532</v>
      </c>
      <c r="F560" s="129" t="s">
        <v>1533</v>
      </c>
      <c r="G560" s="130" t="s">
        <v>192</v>
      </c>
      <c r="H560" s="131">
        <v>100</v>
      </c>
      <c r="I560" s="132"/>
      <c r="J560" s="133">
        <f t="shared" si="150"/>
        <v>0</v>
      </c>
      <c r="K560" s="134"/>
      <c r="L560" s="30"/>
      <c r="M560" s="135" t="s">
        <v>1</v>
      </c>
      <c r="N560" s="136" t="s">
        <v>43</v>
      </c>
      <c r="P560" s="137">
        <f t="shared" si="151"/>
        <v>0</v>
      </c>
      <c r="Q560" s="137">
        <v>1.2E-4</v>
      </c>
      <c r="R560" s="137">
        <f t="shared" si="152"/>
        <v>1.2E-2</v>
      </c>
      <c r="S560" s="137">
        <v>0</v>
      </c>
      <c r="T560" s="138">
        <f t="shared" si="153"/>
        <v>0</v>
      </c>
      <c r="AR560" s="139" t="s">
        <v>215</v>
      </c>
      <c r="AT560" s="139" t="s">
        <v>147</v>
      </c>
      <c r="AU560" s="139" t="s">
        <v>84</v>
      </c>
      <c r="AY560" s="15" t="s">
        <v>145</v>
      </c>
      <c r="BE560" s="140">
        <f t="shared" si="154"/>
        <v>0</v>
      </c>
      <c r="BF560" s="140">
        <f t="shared" si="155"/>
        <v>0</v>
      </c>
      <c r="BG560" s="140">
        <f t="shared" si="156"/>
        <v>0</v>
      </c>
      <c r="BH560" s="140">
        <f t="shared" si="157"/>
        <v>0</v>
      </c>
      <c r="BI560" s="140">
        <f t="shared" si="158"/>
        <v>0</v>
      </c>
      <c r="BJ560" s="15" t="s">
        <v>21</v>
      </c>
      <c r="BK560" s="140">
        <f t="shared" si="159"/>
        <v>0</v>
      </c>
      <c r="BL560" s="15" t="s">
        <v>215</v>
      </c>
      <c r="BM560" s="139" t="s">
        <v>1534</v>
      </c>
    </row>
    <row r="561" spans="2:65" s="1" customFormat="1" ht="13.9" customHeight="1">
      <c r="B561" s="126"/>
      <c r="C561" s="127" t="s">
        <v>1535</v>
      </c>
      <c r="D561" s="127" t="s">
        <v>147</v>
      </c>
      <c r="E561" s="128" t="s">
        <v>1536</v>
      </c>
      <c r="F561" s="129" t="s">
        <v>1537</v>
      </c>
      <c r="G561" s="130" t="s">
        <v>306</v>
      </c>
      <c r="H561" s="131">
        <v>110</v>
      </c>
      <c r="I561" s="132"/>
      <c r="J561" s="133">
        <f t="shared" si="150"/>
        <v>0</v>
      </c>
      <c r="K561" s="134"/>
      <c r="L561" s="30"/>
      <c r="M561" s="135" t="s">
        <v>1</v>
      </c>
      <c r="N561" s="136" t="s">
        <v>43</v>
      </c>
      <c r="P561" s="137">
        <f t="shared" si="151"/>
        <v>0</v>
      </c>
      <c r="Q561" s="137">
        <v>1.0000000000000001E-5</v>
      </c>
      <c r="R561" s="137">
        <f t="shared" si="152"/>
        <v>1.1000000000000001E-3</v>
      </c>
      <c r="S561" s="137">
        <v>0</v>
      </c>
      <c r="T561" s="138">
        <f t="shared" si="153"/>
        <v>0</v>
      </c>
      <c r="AR561" s="139" t="s">
        <v>215</v>
      </c>
      <c r="AT561" s="139" t="s">
        <v>147</v>
      </c>
      <c r="AU561" s="139" t="s">
        <v>84</v>
      </c>
      <c r="AY561" s="15" t="s">
        <v>145</v>
      </c>
      <c r="BE561" s="140">
        <f t="shared" si="154"/>
        <v>0</v>
      </c>
      <c r="BF561" s="140">
        <f t="shared" si="155"/>
        <v>0</v>
      </c>
      <c r="BG561" s="140">
        <f t="shared" si="156"/>
        <v>0</v>
      </c>
      <c r="BH561" s="140">
        <f t="shared" si="157"/>
        <v>0</v>
      </c>
      <c r="BI561" s="140">
        <f t="shared" si="158"/>
        <v>0</v>
      </c>
      <c r="BJ561" s="15" t="s">
        <v>21</v>
      </c>
      <c r="BK561" s="140">
        <f t="shared" si="159"/>
        <v>0</v>
      </c>
      <c r="BL561" s="15" t="s">
        <v>215</v>
      </c>
      <c r="BM561" s="139" t="s">
        <v>1538</v>
      </c>
    </row>
    <row r="562" spans="2:65" s="1" customFormat="1" ht="22.9" customHeight="1">
      <c r="B562" s="126"/>
      <c r="C562" s="127" t="s">
        <v>1539</v>
      </c>
      <c r="D562" s="127" t="s">
        <v>147</v>
      </c>
      <c r="E562" s="128" t="s">
        <v>1540</v>
      </c>
      <c r="F562" s="129" t="s">
        <v>1541</v>
      </c>
      <c r="G562" s="130" t="s">
        <v>306</v>
      </c>
      <c r="H562" s="131">
        <v>110</v>
      </c>
      <c r="I562" s="132"/>
      <c r="J562" s="133">
        <f t="shared" si="150"/>
        <v>0</v>
      </c>
      <c r="K562" s="134"/>
      <c r="L562" s="30"/>
      <c r="M562" s="135" t="s">
        <v>1</v>
      </c>
      <c r="N562" s="136" t="s">
        <v>43</v>
      </c>
      <c r="P562" s="137">
        <f t="shared" si="151"/>
        <v>0</v>
      </c>
      <c r="Q562" s="137">
        <v>4.0000000000000003E-5</v>
      </c>
      <c r="R562" s="137">
        <f t="shared" si="152"/>
        <v>4.4000000000000003E-3</v>
      </c>
      <c r="S562" s="137">
        <v>0</v>
      </c>
      <c r="T562" s="138">
        <f t="shared" si="153"/>
        <v>0</v>
      </c>
      <c r="AR562" s="139" t="s">
        <v>215</v>
      </c>
      <c r="AT562" s="139" t="s">
        <v>147</v>
      </c>
      <c r="AU562" s="139" t="s">
        <v>84</v>
      </c>
      <c r="AY562" s="15" t="s">
        <v>145</v>
      </c>
      <c r="BE562" s="140">
        <f t="shared" si="154"/>
        <v>0</v>
      </c>
      <c r="BF562" s="140">
        <f t="shared" si="155"/>
        <v>0</v>
      </c>
      <c r="BG562" s="140">
        <f t="shared" si="156"/>
        <v>0</v>
      </c>
      <c r="BH562" s="140">
        <f t="shared" si="157"/>
        <v>0</v>
      </c>
      <c r="BI562" s="140">
        <f t="shared" si="158"/>
        <v>0</v>
      </c>
      <c r="BJ562" s="15" t="s">
        <v>21</v>
      </c>
      <c r="BK562" s="140">
        <f t="shared" si="159"/>
        <v>0</v>
      </c>
      <c r="BL562" s="15" t="s">
        <v>215</v>
      </c>
      <c r="BM562" s="139" t="s">
        <v>1542</v>
      </c>
    </row>
    <row r="563" spans="2:65" s="1" customFormat="1" ht="22.9" customHeight="1">
      <c r="B563" s="126"/>
      <c r="C563" s="127" t="s">
        <v>1543</v>
      </c>
      <c r="D563" s="127" t="s">
        <v>147</v>
      </c>
      <c r="E563" s="128" t="s">
        <v>1544</v>
      </c>
      <c r="F563" s="129" t="s">
        <v>1545</v>
      </c>
      <c r="G563" s="130" t="s">
        <v>306</v>
      </c>
      <c r="H563" s="131">
        <v>110</v>
      </c>
      <c r="I563" s="132"/>
      <c r="J563" s="133">
        <f t="shared" si="150"/>
        <v>0</v>
      </c>
      <c r="K563" s="134"/>
      <c r="L563" s="30"/>
      <c r="M563" s="135" t="s">
        <v>1</v>
      </c>
      <c r="N563" s="136" t="s">
        <v>43</v>
      </c>
      <c r="P563" s="137">
        <f t="shared" si="151"/>
        <v>0</v>
      </c>
      <c r="Q563" s="137">
        <v>6.0000000000000002E-5</v>
      </c>
      <c r="R563" s="137">
        <f t="shared" si="152"/>
        <v>6.6E-3</v>
      </c>
      <c r="S563" s="137">
        <v>0</v>
      </c>
      <c r="T563" s="138">
        <f t="shared" si="153"/>
        <v>0</v>
      </c>
      <c r="AR563" s="139" t="s">
        <v>215</v>
      </c>
      <c r="AT563" s="139" t="s">
        <v>147</v>
      </c>
      <c r="AU563" s="139" t="s">
        <v>84</v>
      </c>
      <c r="AY563" s="15" t="s">
        <v>145</v>
      </c>
      <c r="BE563" s="140">
        <f t="shared" si="154"/>
        <v>0</v>
      </c>
      <c r="BF563" s="140">
        <f t="shared" si="155"/>
        <v>0</v>
      </c>
      <c r="BG563" s="140">
        <f t="shared" si="156"/>
        <v>0</v>
      </c>
      <c r="BH563" s="140">
        <f t="shared" si="157"/>
        <v>0</v>
      </c>
      <c r="BI563" s="140">
        <f t="shared" si="158"/>
        <v>0</v>
      </c>
      <c r="BJ563" s="15" t="s">
        <v>21</v>
      </c>
      <c r="BK563" s="140">
        <f t="shared" si="159"/>
        <v>0</v>
      </c>
      <c r="BL563" s="15" t="s">
        <v>215</v>
      </c>
      <c r="BM563" s="139" t="s">
        <v>1546</v>
      </c>
    </row>
    <row r="564" spans="2:65" s="1" customFormat="1" ht="22.9" customHeight="1">
      <c r="B564" s="126"/>
      <c r="C564" s="127" t="s">
        <v>1547</v>
      </c>
      <c r="D564" s="127" t="s">
        <v>147</v>
      </c>
      <c r="E564" s="128" t="s">
        <v>1548</v>
      </c>
      <c r="F564" s="129" t="s">
        <v>1549</v>
      </c>
      <c r="G564" s="130" t="s">
        <v>306</v>
      </c>
      <c r="H564" s="131">
        <v>110</v>
      </c>
      <c r="I564" s="132"/>
      <c r="J564" s="133">
        <f t="shared" si="150"/>
        <v>0</v>
      </c>
      <c r="K564" s="134"/>
      <c r="L564" s="30"/>
      <c r="M564" s="135" t="s">
        <v>1</v>
      </c>
      <c r="N564" s="136" t="s">
        <v>43</v>
      </c>
      <c r="P564" s="137">
        <f t="shared" si="151"/>
        <v>0</v>
      </c>
      <c r="Q564" s="137">
        <v>4.0000000000000003E-5</v>
      </c>
      <c r="R564" s="137">
        <f t="shared" si="152"/>
        <v>4.4000000000000003E-3</v>
      </c>
      <c r="S564" s="137">
        <v>0</v>
      </c>
      <c r="T564" s="138">
        <f t="shared" si="153"/>
        <v>0</v>
      </c>
      <c r="AR564" s="139" t="s">
        <v>215</v>
      </c>
      <c r="AT564" s="139" t="s">
        <v>147</v>
      </c>
      <c r="AU564" s="139" t="s">
        <v>84</v>
      </c>
      <c r="AY564" s="15" t="s">
        <v>145</v>
      </c>
      <c r="BE564" s="140">
        <f t="shared" si="154"/>
        <v>0</v>
      </c>
      <c r="BF564" s="140">
        <f t="shared" si="155"/>
        <v>0</v>
      </c>
      <c r="BG564" s="140">
        <f t="shared" si="156"/>
        <v>0</v>
      </c>
      <c r="BH564" s="140">
        <f t="shared" si="157"/>
        <v>0</v>
      </c>
      <c r="BI564" s="140">
        <f t="shared" si="158"/>
        <v>0</v>
      </c>
      <c r="BJ564" s="15" t="s">
        <v>21</v>
      </c>
      <c r="BK564" s="140">
        <f t="shared" si="159"/>
        <v>0</v>
      </c>
      <c r="BL564" s="15" t="s">
        <v>215</v>
      </c>
      <c r="BM564" s="139" t="s">
        <v>1550</v>
      </c>
    </row>
    <row r="565" spans="2:65" s="11" customFormat="1" ht="22.75" customHeight="1">
      <c r="B565" s="114"/>
      <c r="D565" s="115" t="s">
        <v>77</v>
      </c>
      <c r="E565" s="124" t="s">
        <v>1551</v>
      </c>
      <c r="F565" s="124" t="s">
        <v>1552</v>
      </c>
      <c r="I565" s="117"/>
      <c r="J565" s="125">
        <f>BK565</f>
        <v>0</v>
      </c>
      <c r="L565" s="114"/>
      <c r="M565" s="119"/>
      <c r="P565" s="120">
        <f>SUM(P566:P570)</f>
        <v>0</v>
      </c>
      <c r="R565" s="120">
        <f>SUM(R566:R570)</f>
        <v>0.52721200000000001</v>
      </c>
      <c r="T565" s="121">
        <f>SUM(T566:T570)</f>
        <v>9.3743999999999994E-2</v>
      </c>
      <c r="AR565" s="115" t="s">
        <v>84</v>
      </c>
      <c r="AT565" s="122" t="s">
        <v>77</v>
      </c>
      <c r="AU565" s="122" t="s">
        <v>21</v>
      </c>
      <c r="AY565" s="115" t="s">
        <v>145</v>
      </c>
      <c r="BK565" s="123">
        <f>SUM(BK566:BK570)</f>
        <v>0</v>
      </c>
    </row>
    <row r="566" spans="2:65" s="1" customFormat="1" ht="13.9" customHeight="1">
      <c r="B566" s="126"/>
      <c r="C566" s="127" t="s">
        <v>1553</v>
      </c>
      <c r="D566" s="127" t="s">
        <v>147</v>
      </c>
      <c r="E566" s="128" t="s">
        <v>1554</v>
      </c>
      <c r="F566" s="129" t="s">
        <v>1555</v>
      </c>
      <c r="G566" s="130" t="s">
        <v>192</v>
      </c>
      <c r="H566" s="131">
        <v>302.39999999999998</v>
      </c>
      <c r="I566" s="132"/>
      <c r="J566" s="133">
        <f>ROUND(I566*H566,2)</f>
        <v>0</v>
      </c>
      <c r="K566" s="134"/>
      <c r="L566" s="30"/>
      <c r="M566" s="135" t="s">
        <v>1</v>
      </c>
      <c r="N566" s="136" t="s">
        <v>43</v>
      </c>
      <c r="P566" s="137">
        <f>O566*H566</f>
        <v>0</v>
      </c>
      <c r="Q566" s="137">
        <v>1E-3</v>
      </c>
      <c r="R566" s="137">
        <f>Q566*H566</f>
        <v>0.3024</v>
      </c>
      <c r="S566" s="137">
        <v>3.1E-4</v>
      </c>
      <c r="T566" s="138">
        <f>S566*H566</f>
        <v>9.3743999999999994E-2</v>
      </c>
      <c r="AR566" s="139" t="s">
        <v>215</v>
      </c>
      <c r="AT566" s="139" t="s">
        <v>147</v>
      </c>
      <c r="AU566" s="139" t="s">
        <v>84</v>
      </c>
      <c r="AY566" s="15" t="s">
        <v>145</v>
      </c>
      <c r="BE566" s="140">
        <f>IF(N566="základní",J566,0)</f>
        <v>0</v>
      </c>
      <c r="BF566" s="140">
        <f>IF(N566="snížená",J566,0)</f>
        <v>0</v>
      </c>
      <c r="BG566" s="140">
        <f>IF(N566="zákl. přenesená",J566,0)</f>
        <v>0</v>
      </c>
      <c r="BH566" s="140">
        <f>IF(N566="sníž. přenesená",J566,0)</f>
        <v>0</v>
      </c>
      <c r="BI566" s="140">
        <f>IF(N566="nulová",J566,0)</f>
        <v>0</v>
      </c>
      <c r="BJ566" s="15" t="s">
        <v>21</v>
      </c>
      <c r="BK566" s="140">
        <f>ROUND(I566*H566,2)</f>
        <v>0</v>
      </c>
      <c r="BL566" s="15" t="s">
        <v>215</v>
      </c>
      <c r="BM566" s="139" t="s">
        <v>1556</v>
      </c>
    </row>
    <row r="567" spans="2:65" s="1" customFormat="1" ht="22.9" customHeight="1">
      <c r="B567" s="126"/>
      <c r="C567" s="127" t="s">
        <v>1557</v>
      </c>
      <c r="D567" s="127" t="s">
        <v>147</v>
      </c>
      <c r="E567" s="128" t="s">
        <v>1558</v>
      </c>
      <c r="F567" s="129" t="s">
        <v>1559</v>
      </c>
      <c r="G567" s="130" t="s">
        <v>187</v>
      </c>
      <c r="H567" s="131">
        <v>80</v>
      </c>
      <c r="I567" s="132"/>
      <c r="J567" s="133">
        <f>ROUND(I567*H567,2)</f>
        <v>0</v>
      </c>
      <c r="K567" s="134"/>
      <c r="L567" s="30"/>
      <c r="M567" s="135" t="s">
        <v>1</v>
      </c>
      <c r="N567" s="136" t="s">
        <v>43</v>
      </c>
      <c r="P567" s="137">
        <f>O567*H567</f>
        <v>0</v>
      </c>
      <c r="Q567" s="137">
        <v>2.2499999999999998E-3</v>
      </c>
      <c r="R567" s="137">
        <f>Q567*H567</f>
        <v>0.18</v>
      </c>
      <c r="S567" s="137">
        <v>0</v>
      </c>
      <c r="T567" s="138">
        <f>S567*H567</f>
        <v>0</v>
      </c>
      <c r="AR567" s="139" t="s">
        <v>215</v>
      </c>
      <c r="AT567" s="139" t="s">
        <v>147</v>
      </c>
      <c r="AU567" s="139" t="s">
        <v>84</v>
      </c>
      <c r="AY567" s="15" t="s">
        <v>145</v>
      </c>
      <c r="BE567" s="140">
        <f>IF(N567="základní",J567,0)</f>
        <v>0</v>
      </c>
      <c r="BF567" s="140">
        <f>IF(N567="snížená",J567,0)</f>
        <v>0</v>
      </c>
      <c r="BG567" s="140">
        <f>IF(N567="zákl. přenesená",J567,0)</f>
        <v>0</v>
      </c>
      <c r="BH567" s="140">
        <f>IF(N567="sníž. přenesená",J567,0)</f>
        <v>0</v>
      </c>
      <c r="BI567" s="140">
        <f>IF(N567="nulová",J567,0)</f>
        <v>0</v>
      </c>
      <c r="BJ567" s="15" t="s">
        <v>21</v>
      </c>
      <c r="BK567" s="140">
        <f>ROUND(I567*H567,2)</f>
        <v>0</v>
      </c>
      <c r="BL567" s="15" t="s">
        <v>215</v>
      </c>
      <c r="BM567" s="139" t="s">
        <v>1560</v>
      </c>
    </row>
    <row r="568" spans="2:65" s="1" customFormat="1" ht="22.9" customHeight="1">
      <c r="B568" s="126"/>
      <c r="C568" s="127" t="s">
        <v>1561</v>
      </c>
      <c r="D568" s="127" t="s">
        <v>147</v>
      </c>
      <c r="E568" s="128" t="s">
        <v>1562</v>
      </c>
      <c r="F568" s="129" t="s">
        <v>1563</v>
      </c>
      <c r="G568" s="130" t="s">
        <v>192</v>
      </c>
      <c r="H568" s="131">
        <v>150</v>
      </c>
      <c r="I568" s="132"/>
      <c r="J568" s="133">
        <f>ROUND(I568*H568,2)</f>
        <v>0</v>
      </c>
      <c r="K568" s="134"/>
      <c r="L568" s="30"/>
      <c r="M568" s="135" t="s">
        <v>1</v>
      </c>
      <c r="N568" s="136" t="s">
        <v>43</v>
      </c>
      <c r="P568" s="137">
        <f>O568*H568</f>
        <v>0</v>
      </c>
      <c r="Q568" s="137">
        <v>1.0000000000000001E-5</v>
      </c>
      <c r="R568" s="137">
        <f>Q568*H568</f>
        <v>1.5E-3</v>
      </c>
      <c r="S568" s="137">
        <v>0</v>
      </c>
      <c r="T568" s="138">
        <f>S568*H568</f>
        <v>0</v>
      </c>
      <c r="AR568" s="139" t="s">
        <v>215</v>
      </c>
      <c r="AT568" s="139" t="s">
        <v>147</v>
      </c>
      <c r="AU568" s="139" t="s">
        <v>84</v>
      </c>
      <c r="AY568" s="15" t="s">
        <v>145</v>
      </c>
      <c r="BE568" s="140">
        <f>IF(N568="základní",J568,0)</f>
        <v>0</v>
      </c>
      <c r="BF568" s="140">
        <f>IF(N568="snížená",J568,0)</f>
        <v>0</v>
      </c>
      <c r="BG568" s="140">
        <f>IF(N568="zákl. přenesená",J568,0)</f>
        <v>0</v>
      </c>
      <c r="BH568" s="140">
        <f>IF(N568="sníž. přenesená",J568,0)</f>
        <v>0</v>
      </c>
      <c r="BI568" s="140">
        <f>IF(N568="nulová",J568,0)</f>
        <v>0</v>
      </c>
      <c r="BJ568" s="15" t="s">
        <v>21</v>
      </c>
      <c r="BK568" s="140">
        <f>ROUND(I568*H568,2)</f>
        <v>0</v>
      </c>
      <c r="BL568" s="15" t="s">
        <v>215</v>
      </c>
      <c r="BM568" s="139" t="s">
        <v>1564</v>
      </c>
    </row>
    <row r="569" spans="2:65" s="1" customFormat="1" ht="22.9" customHeight="1">
      <c r="B569" s="126"/>
      <c r="C569" s="127" t="s">
        <v>1565</v>
      </c>
      <c r="D569" s="127" t="s">
        <v>147</v>
      </c>
      <c r="E569" s="128" t="s">
        <v>1566</v>
      </c>
      <c r="F569" s="129" t="s">
        <v>1567</v>
      </c>
      <c r="G569" s="130" t="s">
        <v>192</v>
      </c>
      <c r="H569" s="131">
        <v>400</v>
      </c>
      <c r="I569" s="132"/>
      <c r="J569" s="133">
        <f>ROUND(I569*H569,2)</f>
        <v>0</v>
      </c>
      <c r="K569" s="134"/>
      <c r="L569" s="30"/>
      <c r="M569" s="135" t="s">
        <v>1</v>
      </c>
      <c r="N569" s="136" t="s">
        <v>43</v>
      </c>
      <c r="P569" s="137">
        <f>O569*H569</f>
        <v>0</v>
      </c>
      <c r="Q569" s="137">
        <v>1.0000000000000001E-5</v>
      </c>
      <c r="R569" s="137">
        <f>Q569*H569</f>
        <v>4.0000000000000001E-3</v>
      </c>
      <c r="S569" s="137">
        <v>0</v>
      </c>
      <c r="T569" s="138">
        <f>S569*H569</f>
        <v>0</v>
      </c>
      <c r="AR569" s="139" t="s">
        <v>215</v>
      </c>
      <c r="AT569" s="139" t="s">
        <v>147</v>
      </c>
      <c r="AU569" s="139" t="s">
        <v>84</v>
      </c>
      <c r="AY569" s="15" t="s">
        <v>145</v>
      </c>
      <c r="BE569" s="140">
        <f>IF(N569="základní",J569,0)</f>
        <v>0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5" t="s">
        <v>21</v>
      </c>
      <c r="BK569" s="140">
        <f>ROUND(I569*H569,2)</f>
        <v>0</v>
      </c>
      <c r="BL569" s="15" t="s">
        <v>215</v>
      </c>
      <c r="BM569" s="139" t="s">
        <v>1568</v>
      </c>
    </row>
    <row r="570" spans="2:65" s="1" customFormat="1" ht="35.75" customHeight="1">
      <c r="B570" s="126"/>
      <c r="C570" s="127" t="s">
        <v>1569</v>
      </c>
      <c r="D570" s="127" t="s">
        <v>147</v>
      </c>
      <c r="E570" s="128" t="s">
        <v>1570</v>
      </c>
      <c r="F570" s="129" t="s">
        <v>1571</v>
      </c>
      <c r="G570" s="130" t="s">
        <v>192</v>
      </c>
      <c r="H570" s="131">
        <v>302.39999999999998</v>
      </c>
      <c r="I570" s="132"/>
      <c r="J570" s="133">
        <f>ROUND(I570*H570,2)</f>
        <v>0</v>
      </c>
      <c r="K570" s="134"/>
      <c r="L570" s="30"/>
      <c r="M570" s="135" t="s">
        <v>1</v>
      </c>
      <c r="N570" s="136" t="s">
        <v>43</v>
      </c>
      <c r="P570" s="137">
        <f>O570*H570</f>
        <v>0</v>
      </c>
      <c r="Q570" s="137">
        <v>1.2999999999999999E-4</v>
      </c>
      <c r="R570" s="137">
        <f>Q570*H570</f>
        <v>3.9311999999999993E-2</v>
      </c>
      <c r="S570" s="137">
        <v>0</v>
      </c>
      <c r="T570" s="138">
        <f>S570*H570</f>
        <v>0</v>
      </c>
      <c r="AR570" s="139" t="s">
        <v>215</v>
      </c>
      <c r="AT570" s="139" t="s">
        <v>147</v>
      </c>
      <c r="AU570" s="139" t="s">
        <v>84</v>
      </c>
      <c r="AY570" s="15" t="s">
        <v>145</v>
      </c>
      <c r="BE570" s="140">
        <f>IF(N570="základní",J570,0)</f>
        <v>0</v>
      </c>
      <c r="BF570" s="140">
        <f>IF(N570="snížená",J570,0)</f>
        <v>0</v>
      </c>
      <c r="BG570" s="140">
        <f>IF(N570="zákl. přenesená",J570,0)</f>
        <v>0</v>
      </c>
      <c r="BH570" s="140">
        <f>IF(N570="sníž. přenesená",J570,0)</f>
        <v>0</v>
      </c>
      <c r="BI570" s="140">
        <f>IF(N570="nulová",J570,0)</f>
        <v>0</v>
      </c>
      <c r="BJ570" s="15" t="s">
        <v>21</v>
      </c>
      <c r="BK570" s="140">
        <f>ROUND(I570*H570,2)</f>
        <v>0</v>
      </c>
      <c r="BL570" s="15" t="s">
        <v>215</v>
      </c>
      <c r="BM570" s="139" t="s">
        <v>1572</v>
      </c>
    </row>
    <row r="571" spans="2:65" s="11" customFormat="1" ht="25.9" customHeight="1">
      <c r="B571" s="114"/>
      <c r="D571" s="115" t="s">
        <v>77</v>
      </c>
      <c r="E571" s="116" t="s">
        <v>1573</v>
      </c>
      <c r="F571" s="116" t="s">
        <v>1574</v>
      </c>
      <c r="I571" s="117"/>
      <c r="J571" s="118">
        <f>BK571</f>
        <v>0</v>
      </c>
      <c r="L571" s="114"/>
      <c r="M571" s="119"/>
      <c r="P571" s="120">
        <f>SUM(P572:P576)</f>
        <v>0</v>
      </c>
      <c r="R571" s="120">
        <f>SUM(R572:R576)</f>
        <v>0</v>
      </c>
      <c r="T571" s="121">
        <f>SUM(T572:T576)</f>
        <v>0</v>
      </c>
      <c r="AR571" s="115" t="s">
        <v>151</v>
      </c>
      <c r="AT571" s="122" t="s">
        <v>77</v>
      </c>
      <c r="AU571" s="122" t="s">
        <v>78</v>
      </c>
      <c r="AY571" s="115" t="s">
        <v>145</v>
      </c>
      <c r="BK571" s="123">
        <f>SUM(BK572:BK576)</f>
        <v>0</v>
      </c>
    </row>
    <row r="572" spans="2:65" s="1" customFormat="1" ht="13.9" customHeight="1">
      <c r="B572" s="126"/>
      <c r="C572" s="127" t="s">
        <v>1575</v>
      </c>
      <c r="D572" s="127" t="s">
        <v>147</v>
      </c>
      <c r="E572" s="128" t="s">
        <v>1576</v>
      </c>
      <c r="F572" s="129" t="s">
        <v>1577</v>
      </c>
      <c r="G572" s="130" t="s">
        <v>1578</v>
      </c>
      <c r="H572" s="131">
        <v>16</v>
      </c>
      <c r="I572" s="132"/>
      <c r="J572" s="133">
        <f>ROUND(I572*H572,2)</f>
        <v>0</v>
      </c>
      <c r="K572" s="134"/>
      <c r="L572" s="30"/>
      <c r="M572" s="135" t="s">
        <v>1</v>
      </c>
      <c r="N572" s="136" t="s">
        <v>43</v>
      </c>
      <c r="P572" s="137">
        <f>O572*H572</f>
        <v>0</v>
      </c>
      <c r="Q572" s="137">
        <v>0</v>
      </c>
      <c r="R572" s="137">
        <f>Q572*H572</f>
        <v>0</v>
      </c>
      <c r="S572" s="137">
        <v>0</v>
      </c>
      <c r="T572" s="138">
        <f>S572*H572</f>
        <v>0</v>
      </c>
      <c r="AR572" s="139" t="s">
        <v>1579</v>
      </c>
      <c r="AT572" s="139" t="s">
        <v>147</v>
      </c>
      <c r="AU572" s="139" t="s">
        <v>21</v>
      </c>
      <c r="AY572" s="15" t="s">
        <v>145</v>
      </c>
      <c r="BE572" s="140">
        <f>IF(N572="základní",J572,0)</f>
        <v>0</v>
      </c>
      <c r="BF572" s="140">
        <f>IF(N572="snížená",J572,0)</f>
        <v>0</v>
      </c>
      <c r="BG572" s="140">
        <f>IF(N572="zákl. přenesená",J572,0)</f>
        <v>0</v>
      </c>
      <c r="BH572" s="140">
        <f>IF(N572="sníž. přenesená",J572,0)</f>
        <v>0</v>
      </c>
      <c r="BI572" s="140">
        <f>IF(N572="nulová",J572,0)</f>
        <v>0</v>
      </c>
      <c r="BJ572" s="15" t="s">
        <v>21</v>
      </c>
      <c r="BK572" s="140">
        <f>ROUND(I572*H572,2)</f>
        <v>0</v>
      </c>
      <c r="BL572" s="15" t="s">
        <v>1579</v>
      </c>
      <c r="BM572" s="139" t="s">
        <v>1580</v>
      </c>
    </row>
    <row r="573" spans="2:65" s="1" customFormat="1" ht="13.9" customHeight="1">
      <c r="B573" s="126"/>
      <c r="C573" s="127" t="s">
        <v>1581</v>
      </c>
      <c r="D573" s="127" t="s">
        <v>147</v>
      </c>
      <c r="E573" s="128" t="s">
        <v>1582</v>
      </c>
      <c r="F573" s="129" t="s">
        <v>1583</v>
      </c>
      <c r="G573" s="130" t="s">
        <v>1578</v>
      </c>
      <c r="H573" s="131">
        <v>8</v>
      </c>
      <c r="I573" s="132"/>
      <c r="J573" s="133">
        <f>ROUND(I573*H573,2)</f>
        <v>0</v>
      </c>
      <c r="K573" s="134"/>
      <c r="L573" s="30"/>
      <c r="M573" s="135" t="s">
        <v>1</v>
      </c>
      <c r="N573" s="136" t="s">
        <v>43</v>
      </c>
      <c r="P573" s="137">
        <f>O573*H573</f>
        <v>0</v>
      </c>
      <c r="Q573" s="137">
        <v>0</v>
      </c>
      <c r="R573" s="137">
        <f>Q573*H573</f>
        <v>0</v>
      </c>
      <c r="S573" s="137">
        <v>0</v>
      </c>
      <c r="T573" s="138">
        <f>S573*H573</f>
        <v>0</v>
      </c>
      <c r="AR573" s="139" t="s">
        <v>1579</v>
      </c>
      <c r="AT573" s="139" t="s">
        <v>147</v>
      </c>
      <c r="AU573" s="139" t="s">
        <v>21</v>
      </c>
      <c r="AY573" s="15" t="s">
        <v>145</v>
      </c>
      <c r="BE573" s="140">
        <f>IF(N573="základní",J573,0)</f>
        <v>0</v>
      </c>
      <c r="BF573" s="140">
        <f>IF(N573="snížená",J573,0)</f>
        <v>0</v>
      </c>
      <c r="BG573" s="140">
        <f>IF(N573="zákl. přenesená",J573,0)</f>
        <v>0</v>
      </c>
      <c r="BH573" s="140">
        <f>IF(N573="sníž. přenesená",J573,0)</f>
        <v>0</v>
      </c>
      <c r="BI573" s="140">
        <f>IF(N573="nulová",J573,0)</f>
        <v>0</v>
      </c>
      <c r="BJ573" s="15" t="s">
        <v>21</v>
      </c>
      <c r="BK573" s="140">
        <f>ROUND(I573*H573,2)</f>
        <v>0</v>
      </c>
      <c r="BL573" s="15" t="s">
        <v>1579</v>
      </c>
      <c r="BM573" s="139" t="s">
        <v>1584</v>
      </c>
    </row>
    <row r="574" spans="2:65" s="1" customFormat="1" ht="13.9" customHeight="1">
      <c r="B574" s="126"/>
      <c r="C574" s="127" t="s">
        <v>1585</v>
      </c>
      <c r="D574" s="127" t="s">
        <v>147</v>
      </c>
      <c r="E574" s="128" t="s">
        <v>1586</v>
      </c>
      <c r="F574" s="129" t="s">
        <v>1587</v>
      </c>
      <c r="G574" s="130" t="s">
        <v>1578</v>
      </c>
      <c r="H574" s="131">
        <v>8</v>
      </c>
      <c r="I574" s="132"/>
      <c r="J574" s="133">
        <f>ROUND(I574*H574,2)</f>
        <v>0</v>
      </c>
      <c r="K574" s="134"/>
      <c r="L574" s="30"/>
      <c r="M574" s="135" t="s">
        <v>1</v>
      </c>
      <c r="N574" s="136" t="s">
        <v>43</v>
      </c>
      <c r="P574" s="137">
        <f>O574*H574</f>
        <v>0</v>
      </c>
      <c r="Q574" s="137">
        <v>0</v>
      </c>
      <c r="R574" s="137">
        <f>Q574*H574</f>
        <v>0</v>
      </c>
      <c r="S574" s="137">
        <v>0</v>
      </c>
      <c r="T574" s="138">
        <f>S574*H574</f>
        <v>0</v>
      </c>
      <c r="AR574" s="139" t="s">
        <v>1579</v>
      </c>
      <c r="AT574" s="139" t="s">
        <v>147</v>
      </c>
      <c r="AU574" s="139" t="s">
        <v>21</v>
      </c>
      <c r="AY574" s="15" t="s">
        <v>145</v>
      </c>
      <c r="BE574" s="140">
        <f>IF(N574="základní",J574,0)</f>
        <v>0</v>
      </c>
      <c r="BF574" s="140">
        <f>IF(N574="snížená",J574,0)</f>
        <v>0</v>
      </c>
      <c r="BG574" s="140">
        <f>IF(N574="zákl. přenesená",J574,0)</f>
        <v>0</v>
      </c>
      <c r="BH574" s="140">
        <f>IF(N574="sníž. přenesená",J574,0)</f>
        <v>0</v>
      </c>
      <c r="BI574" s="140">
        <f>IF(N574="nulová",J574,0)</f>
        <v>0</v>
      </c>
      <c r="BJ574" s="15" t="s">
        <v>21</v>
      </c>
      <c r="BK574" s="140">
        <f>ROUND(I574*H574,2)</f>
        <v>0</v>
      </c>
      <c r="BL574" s="15" t="s">
        <v>1579</v>
      </c>
      <c r="BM574" s="139" t="s">
        <v>1588</v>
      </c>
    </row>
    <row r="575" spans="2:65" s="1" customFormat="1" ht="13.9" customHeight="1">
      <c r="B575" s="126"/>
      <c r="C575" s="127" t="s">
        <v>1589</v>
      </c>
      <c r="D575" s="127" t="s">
        <v>147</v>
      </c>
      <c r="E575" s="128" t="s">
        <v>1590</v>
      </c>
      <c r="F575" s="129" t="s">
        <v>1591</v>
      </c>
      <c r="G575" s="130" t="s">
        <v>1578</v>
      </c>
      <c r="H575" s="131">
        <v>12</v>
      </c>
      <c r="I575" s="132"/>
      <c r="J575" s="133">
        <f>ROUND(I575*H575,2)</f>
        <v>0</v>
      </c>
      <c r="K575" s="134"/>
      <c r="L575" s="30"/>
      <c r="M575" s="135" t="s">
        <v>1</v>
      </c>
      <c r="N575" s="136" t="s">
        <v>43</v>
      </c>
      <c r="P575" s="137">
        <f>O575*H575</f>
        <v>0</v>
      </c>
      <c r="Q575" s="137">
        <v>0</v>
      </c>
      <c r="R575" s="137">
        <f>Q575*H575</f>
        <v>0</v>
      </c>
      <c r="S575" s="137">
        <v>0</v>
      </c>
      <c r="T575" s="138">
        <f>S575*H575</f>
        <v>0</v>
      </c>
      <c r="AR575" s="139" t="s">
        <v>1579</v>
      </c>
      <c r="AT575" s="139" t="s">
        <v>147</v>
      </c>
      <c r="AU575" s="139" t="s">
        <v>21</v>
      </c>
      <c r="AY575" s="15" t="s">
        <v>145</v>
      </c>
      <c r="BE575" s="140">
        <f>IF(N575="základní",J575,0)</f>
        <v>0</v>
      </c>
      <c r="BF575" s="140">
        <f>IF(N575="snížená",J575,0)</f>
        <v>0</v>
      </c>
      <c r="BG575" s="140">
        <f>IF(N575="zákl. přenesená",J575,0)</f>
        <v>0</v>
      </c>
      <c r="BH575" s="140">
        <f>IF(N575="sníž. přenesená",J575,0)</f>
        <v>0</v>
      </c>
      <c r="BI575" s="140">
        <f>IF(N575="nulová",J575,0)</f>
        <v>0</v>
      </c>
      <c r="BJ575" s="15" t="s">
        <v>21</v>
      </c>
      <c r="BK575" s="140">
        <f>ROUND(I575*H575,2)</f>
        <v>0</v>
      </c>
      <c r="BL575" s="15" t="s">
        <v>1579</v>
      </c>
      <c r="BM575" s="139" t="s">
        <v>1592</v>
      </c>
    </row>
    <row r="576" spans="2:65" s="1" customFormat="1" ht="13.9" customHeight="1">
      <c r="B576" s="126"/>
      <c r="C576" s="127" t="s">
        <v>1593</v>
      </c>
      <c r="D576" s="127" t="s">
        <v>147</v>
      </c>
      <c r="E576" s="128" t="s">
        <v>1594</v>
      </c>
      <c r="F576" s="129" t="s">
        <v>1595</v>
      </c>
      <c r="G576" s="130" t="s">
        <v>1578</v>
      </c>
      <c r="H576" s="131">
        <v>40</v>
      </c>
      <c r="I576" s="132"/>
      <c r="J576" s="133">
        <f>ROUND(I576*H576,2)</f>
        <v>0</v>
      </c>
      <c r="K576" s="134"/>
      <c r="L576" s="30"/>
      <c r="M576" s="135" t="s">
        <v>1</v>
      </c>
      <c r="N576" s="136" t="s">
        <v>43</v>
      </c>
      <c r="P576" s="137">
        <f>O576*H576</f>
        <v>0</v>
      </c>
      <c r="Q576" s="137">
        <v>0</v>
      </c>
      <c r="R576" s="137">
        <f>Q576*H576</f>
        <v>0</v>
      </c>
      <c r="S576" s="137">
        <v>0</v>
      </c>
      <c r="T576" s="138">
        <f>S576*H576</f>
        <v>0</v>
      </c>
      <c r="AR576" s="139" t="s">
        <v>1579</v>
      </c>
      <c r="AT576" s="139" t="s">
        <v>147</v>
      </c>
      <c r="AU576" s="139" t="s">
        <v>21</v>
      </c>
      <c r="AY576" s="15" t="s">
        <v>145</v>
      </c>
      <c r="BE576" s="140">
        <f>IF(N576="základní",J576,0)</f>
        <v>0</v>
      </c>
      <c r="BF576" s="140">
        <f>IF(N576="snížená",J576,0)</f>
        <v>0</v>
      </c>
      <c r="BG576" s="140">
        <f>IF(N576="zákl. přenesená",J576,0)</f>
        <v>0</v>
      </c>
      <c r="BH576" s="140">
        <f>IF(N576="sníž. přenesená",J576,0)</f>
        <v>0</v>
      </c>
      <c r="BI576" s="140">
        <f>IF(N576="nulová",J576,0)</f>
        <v>0</v>
      </c>
      <c r="BJ576" s="15" t="s">
        <v>21</v>
      </c>
      <c r="BK576" s="140">
        <f>ROUND(I576*H576,2)</f>
        <v>0</v>
      </c>
      <c r="BL576" s="15" t="s">
        <v>1579</v>
      </c>
      <c r="BM576" s="139" t="s">
        <v>1596</v>
      </c>
    </row>
    <row r="577" spans="2:65" s="11" customFormat="1" ht="25.9" customHeight="1">
      <c r="B577" s="114"/>
      <c r="D577" s="115" t="s">
        <v>77</v>
      </c>
      <c r="E577" s="116" t="s">
        <v>1597</v>
      </c>
      <c r="F577" s="116" t="s">
        <v>1598</v>
      </c>
      <c r="I577" s="117"/>
      <c r="J577" s="118">
        <f>BK577</f>
        <v>0</v>
      </c>
      <c r="L577" s="114"/>
      <c r="M577" s="119"/>
      <c r="P577" s="120">
        <f>P578+P580+P582+P586</f>
        <v>0</v>
      </c>
      <c r="R577" s="120">
        <f>R578+R580+R582+R586</f>
        <v>0</v>
      </c>
      <c r="T577" s="121">
        <f>T578+T580+T582+T586</f>
        <v>0</v>
      </c>
      <c r="AR577" s="115" t="s">
        <v>163</v>
      </c>
      <c r="AT577" s="122" t="s">
        <v>77</v>
      </c>
      <c r="AU577" s="122" t="s">
        <v>78</v>
      </c>
      <c r="AY577" s="115" t="s">
        <v>145</v>
      </c>
      <c r="BK577" s="123">
        <f>BK578+BK580+BK582+BK586</f>
        <v>0</v>
      </c>
    </row>
    <row r="578" spans="2:65" s="11" customFormat="1" ht="22.75" customHeight="1">
      <c r="B578" s="114"/>
      <c r="D578" s="115" t="s">
        <v>77</v>
      </c>
      <c r="E578" s="124" t="s">
        <v>1599</v>
      </c>
      <c r="F578" s="124" t="s">
        <v>1600</v>
      </c>
      <c r="I578" s="117"/>
      <c r="J578" s="125">
        <f>BK578</f>
        <v>0</v>
      </c>
      <c r="L578" s="114"/>
      <c r="M578" s="119"/>
      <c r="P578" s="120">
        <f>P579</f>
        <v>0</v>
      </c>
      <c r="R578" s="120">
        <f>R579</f>
        <v>0</v>
      </c>
      <c r="T578" s="121">
        <f>T579</f>
        <v>0</v>
      </c>
      <c r="AR578" s="115" t="s">
        <v>163</v>
      </c>
      <c r="AT578" s="122" t="s">
        <v>77</v>
      </c>
      <c r="AU578" s="122" t="s">
        <v>21</v>
      </c>
      <c r="AY578" s="115" t="s">
        <v>145</v>
      </c>
      <c r="BK578" s="123">
        <f>BK579</f>
        <v>0</v>
      </c>
    </row>
    <row r="579" spans="2:65" s="1" customFormat="1" ht="13.9" customHeight="1">
      <c r="B579" s="126"/>
      <c r="C579" s="127" t="s">
        <v>1601</v>
      </c>
      <c r="D579" s="127" t="s">
        <v>147</v>
      </c>
      <c r="E579" s="128" t="s">
        <v>1602</v>
      </c>
      <c r="F579" s="129" t="s">
        <v>1603</v>
      </c>
      <c r="G579" s="130" t="s">
        <v>187</v>
      </c>
      <c r="H579" s="131">
        <v>1</v>
      </c>
      <c r="I579" s="132"/>
      <c r="J579" s="133">
        <f>ROUND(I579*H579,2)</f>
        <v>0</v>
      </c>
      <c r="K579" s="134"/>
      <c r="L579" s="30"/>
      <c r="M579" s="135" t="s">
        <v>1</v>
      </c>
      <c r="N579" s="136" t="s">
        <v>43</v>
      </c>
      <c r="P579" s="137">
        <f>O579*H579</f>
        <v>0</v>
      </c>
      <c r="Q579" s="137">
        <v>0</v>
      </c>
      <c r="R579" s="137">
        <f>Q579*H579</f>
        <v>0</v>
      </c>
      <c r="S579" s="137">
        <v>0</v>
      </c>
      <c r="T579" s="138">
        <f>S579*H579</f>
        <v>0</v>
      </c>
      <c r="AR579" s="139" t="s">
        <v>1604</v>
      </c>
      <c r="AT579" s="139" t="s">
        <v>147</v>
      </c>
      <c r="AU579" s="139" t="s">
        <v>84</v>
      </c>
      <c r="AY579" s="15" t="s">
        <v>145</v>
      </c>
      <c r="BE579" s="140">
        <f>IF(N579="základní",J579,0)</f>
        <v>0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5" t="s">
        <v>21</v>
      </c>
      <c r="BK579" s="140">
        <f>ROUND(I579*H579,2)</f>
        <v>0</v>
      </c>
      <c r="BL579" s="15" t="s">
        <v>1604</v>
      </c>
      <c r="BM579" s="139" t="s">
        <v>1605</v>
      </c>
    </row>
    <row r="580" spans="2:65" s="11" customFormat="1" ht="22.75" customHeight="1">
      <c r="B580" s="114"/>
      <c r="D580" s="115" t="s">
        <v>77</v>
      </c>
      <c r="E580" s="124" t="s">
        <v>1606</v>
      </c>
      <c r="F580" s="124" t="s">
        <v>1607</v>
      </c>
      <c r="I580" s="117"/>
      <c r="J580" s="125">
        <f>BK580</f>
        <v>0</v>
      </c>
      <c r="L580" s="114"/>
      <c r="M580" s="119"/>
      <c r="P580" s="120">
        <f>P581</f>
        <v>0</v>
      </c>
      <c r="R580" s="120">
        <f>R581</f>
        <v>0</v>
      </c>
      <c r="T580" s="121">
        <f>T581</f>
        <v>0</v>
      </c>
      <c r="AR580" s="115" t="s">
        <v>163</v>
      </c>
      <c r="AT580" s="122" t="s">
        <v>77</v>
      </c>
      <c r="AU580" s="122" t="s">
        <v>21</v>
      </c>
      <c r="AY580" s="115" t="s">
        <v>145</v>
      </c>
      <c r="BK580" s="123">
        <f>BK581</f>
        <v>0</v>
      </c>
    </row>
    <row r="581" spans="2:65" s="1" customFormat="1" ht="22.9" customHeight="1">
      <c r="B581" s="126"/>
      <c r="C581" s="127" t="s">
        <v>1608</v>
      </c>
      <c r="D581" s="127" t="s">
        <v>147</v>
      </c>
      <c r="E581" s="128" t="s">
        <v>1609</v>
      </c>
      <c r="F581" s="129" t="s">
        <v>1610</v>
      </c>
      <c r="G581" s="130" t="s">
        <v>187</v>
      </c>
      <c r="H581" s="131">
        <v>1</v>
      </c>
      <c r="I581" s="132"/>
      <c r="J581" s="133">
        <f>ROUND(I581*H581,2)</f>
        <v>0</v>
      </c>
      <c r="K581" s="134"/>
      <c r="L581" s="30"/>
      <c r="M581" s="135" t="s">
        <v>1</v>
      </c>
      <c r="N581" s="136" t="s">
        <v>43</v>
      </c>
      <c r="P581" s="137">
        <f>O581*H581</f>
        <v>0</v>
      </c>
      <c r="Q581" s="137">
        <v>0</v>
      </c>
      <c r="R581" s="137">
        <f>Q581*H581</f>
        <v>0</v>
      </c>
      <c r="S581" s="137">
        <v>0</v>
      </c>
      <c r="T581" s="138">
        <f>S581*H581</f>
        <v>0</v>
      </c>
      <c r="AR581" s="139" t="s">
        <v>1604</v>
      </c>
      <c r="AT581" s="139" t="s">
        <v>147</v>
      </c>
      <c r="AU581" s="139" t="s">
        <v>84</v>
      </c>
      <c r="AY581" s="15" t="s">
        <v>145</v>
      </c>
      <c r="BE581" s="140">
        <f>IF(N581="základní",J581,0)</f>
        <v>0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5" t="s">
        <v>21</v>
      </c>
      <c r="BK581" s="140">
        <f>ROUND(I581*H581,2)</f>
        <v>0</v>
      </c>
      <c r="BL581" s="15" t="s">
        <v>1604</v>
      </c>
      <c r="BM581" s="139" t="s">
        <v>1611</v>
      </c>
    </row>
    <row r="582" spans="2:65" s="11" customFormat="1" ht="22.75" customHeight="1">
      <c r="B582" s="114"/>
      <c r="D582" s="115" t="s">
        <v>77</v>
      </c>
      <c r="E582" s="124" t="s">
        <v>1612</v>
      </c>
      <c r="F582" s="124" t="s">
        <v>1613</v>
      </c>
      <c r="I582" s="117"/>
      <c r="J582" s="125">
        <f>BK582</f>
        <v>0</v>
      </c>
      <c r="L582" s="114"/>
      <c r="M582" s="119"/>
      <c r="P582" s="120">
        <f>SUM(P583:P585)</f>
        <v>0</v>
      </c>
      <c r="R582" s="120">
        <f>SUM(R583:R585)</f>
        <v>0</v>
      </c>
      <c r="T582" s="121">
        <f>SUM(T583:T585)</f>
        <v>0</v>
      </c>
      <c r="AR582" s="115" t="s">
        <v>163</v>
      </c>
      <c r="AT582" s="122" t="s">
        <v>77</v>
      </c>
      <c r="AU582" s="122" t="s">
        <v>21</v>
      </c>
      <c r="AY582" s="115" t="s">
        <v>145</v>
      </c>
      <c r="BK582" s="123">
        <f>SUM(BK583:BK585)</f>
        <v>0</v>
      </c>
    </row>
    <row r="583" spans="2:65" s="1" customFormat="1" ht="22.9" customHeight="1">
      <c r="B583" s="126"/>
      <c r="C583" s="127" t="s">
        <v>1614</v>
      </c>
      <c r="D583" s="127" t="s">
        <v>147</v>
      </c>
      <c r="E583" s="128" t="s">
        <v>1615</v>
      </c>
      <c r="F583" s="129" t="s">
        <v>1616</v>
      </c>
      <c r="G583" s="130" t="s">
        <v>187</v>
      </c>
      <c r="H583" s="131">
        <v>1</v>
      </c>
      <c r="I583" s="132"/>
      <c r="J583" s="133">
        <f>ROUND(I583*H583,2)</f>
        <v>0</v>
      </c>
      <c r="K583" s="134"/>
      <c r="L583" s="30"/>
      <c r="M583" s="135" t="s">
        <v>1</v>
      </c>
      <c r="N583" s="136" t="s">
        <v>43</v>
      </c>
      <c r="P583" s="137">
        <f>O583*H583</f>
        <v>0</v>
      </c>
      <c r="Q583" s="137">
        <v>0</v>
      </c>
      <c r="R583" s="137">
        <f>Q583*H583</f>
        <v>0</v>
      </c>
      <c r="S583" s="137">
        <v>0</v>
      </c>
      <c r="T583" s="138">
        <f>S583*H583</f>
        <v>0</v>
      </c>
      <c r="AR583" s="139" t="s">
        <v>1604</v>
      </c>
      <c r="AT583" s="139" t="s">
        <v>147</v>
      </c>
      <c r="AU583" s="139" t="s">
        <v>84</v>
      </c>
      <c r="AY583" s="15" t="s">
        <v>145</v>
      </c>
      <c r="BE583" s="140">
        <f>IF(N583="základní",J583,0)</f>
        <v>0</v>
      </c>
      <c r="BF583" s="140">
        <f>IF(N583="snížená",J583,0)</f>
        <v>0</v>
      </c>
      <c r="BG583" s="140">
        <f>IF(N583="zákl. přenesená",J583,0)</f>
        <v>0</v>
      </c>
      <c r="BH583" s="140">
        <f>IF(N583="sníž. přenesená",J583,0)</f>
        <v>0</v>
      </c>
      <c r="BI583" s="140">
        <f>IF(N583="nulová",J583,0)</f>
        <v>0</v>
      </c>
      <c r="BJ583" s="15" t="s">
        <v>21</v>
      </c>
      <c r="BK583" s="140">
        <f>ROUND(I583*H583,2)</f>
        <v>0</v>
      </c>
      <c r="BL583" s="15" t="s">
        <v>1604</v>
      </c>
      <c r="BM583" s="139" t="s">
        <v>1617</v>
      </c>
    </row>
    <row r="584" spans="2:65" s="1" customFormat="1" ht="22.9" customHeight="1">
      <c r="B584" s="126"/>
      <c r="C584" s="127" t="s">
        <v>1618</v>
      </c>
      <c r="D584" s="127" t="s">
        <v>147</v>
      </c>
      <c r="E584" s="128" t="s">
        <v>1619</v>
      </c>
      <c r="F584" s="129" t="s">
        <v>1620</v>
      </c>
      <c r="G584" s="130" t="s">
        <v>187</v>
      </c>
      <c r="H584" s="131">
        <v>1</v>
      </c>
      <c r="I584" s="132"/>
      <c r="J584" s="133">
        <f>ROUND(I584*H584,2)</f>
        <v>0</v>
      </c>
      <c r="K584" s="134"/>
      <c r="L584" s="30"/>
      <c r="M584" s="135" t="s">
        <v>1</v>
      </c>
      <c r="N584" s="136" t="s">
        <v>43</v>
      </c>
      <c r="P584" s="137">
        <f>O584*H584</f>
        <v>0</v>
      </c>
      <c r="Q584" s="137">
        <v>0</v>
      </c>
      <c r="R584" s="137">
        <f>Q584*H584</f>
        <v>0</v>
      </c>
      <c r="S584" s="137">
        <v>0</v>
      </c>
      <c r="T584" s="138">
        <f>S584*H584</f>
        <v>0</v>
      </c>
      <c r="AR584" s="139" t="s">
        <v>1604</v>
      </c>
      <c r="AT584" s="139" t="s">
        <v>147</v>
      </c>
      <c r="AU584" s="139" t="s">
        <v>84</v>
      </c>
      <c r="AY584" s="15" t="s">
        <v>145</v>
      </c>
      <c r="BE584" s="140">
        <f>IF(N584="základní",J584,0)</f>
        <v>0</v>
      </c>
      <c r="BF584" s="140">
        <f>IF(N584="snížená",J584,0)</f>
        <v>0</v>
      </c>
      <c r="BG584" s="140">
        <f>IF(N584="zákl. přenesená",J584,0)</f>
        <v>0</v>
      </c>
      <c r="BH584" s="140">
        <f>IF(N584="sníž. přenesená",J584,0)</f>
        <v>0</v>
      </c>
      <c r="BI584" s="140">
        <f>IF(N584="nulová",J584,0)</f>
        <v>0</v>
      </c>
      <c r="BJ584" s="15" t="s">
        <v>21</v>
      </c>
      <c r="BK584" s="140">
        <f>ROUND(I584*H584,2)</f>
        <v>0</v>
      </c>
      <c r="BL584" s="15" t="s">
        <v>1604</v>
      </c>
      <c r="BM584" s="139" t="s">
        <v>1621</v>
      </c>
    </row>
    <row r="585" spans="2:65" s="1" customFormat="1" ht="22.9" customHeight="1">
      <c r="B585" s="126"/>
      <c r="C585" s="127" t="s">
        <v>1622</v>
      </c>
      <c r="D585" s="127" t="s">
        <v>147</v>
      </c>
      <c r="E585" s="128" t="s">
        <v>1623</v>
      </c>
      <c r="F585" s="129" t="s">
        <v>1624</v>
      </c>
      <c r="G585" s="130" t="s">
        <v>187</v>
      </c>
      <c r="H585" s="131">
        <v>1</v>
      </c>
      <c r="I585" s="132"/>
      <c r="J585" s="133">
        <f>ROUND(I585*H585,2)</f>
        <v>0</v>
      </c>
      <c r="K585" s="134"/>
      <c r="L585" s="30"/>
      <c r="M585" s="135" t="s">
        <v>1</v>
      </c>
      <c r="N585" s="136" t="s">
        <v>43</v>
      </c>
      <c r="P585" s="137">
        <f>O585*H585</f>
        <v>0</v>
      </c>
      <c r="Q585" s="137">
        <v>0</v>
      </c>
      <c r="R585" s="137">
        <f>Q585*H585</f>
        <v>0</v>
      </c>
      <c r="S585" s="137">
        <v>0</v>
      </c>
      <c r="T585" s="138">
        <f>S585*H585</f>
        <v>0</v>
      </c>
      <c r="AR585" s="139" t="s">
        <v>1604</v>
      </c>
      <c r="AT585" s="139" t="s">
        <v>147</v>
      </c>
      <c r="AU585" s="139" t="s">
        <v>84</v>
      </c>
      <c r="AY585" s="15" t="s">
        <v>145</v>
      </c>
      <c r="BE585" s="140">
        <f>IF(N585="základní",J585,0)</f>
        <v>0</v>
      </c>
      <c r="BF585" s="140">
        <f>IF(N585="snížená",J585,0)</f>
        <v>0</v>
      </c>
      <c r="BG585" s="140">
        <f>IF(N585="zákl. přenesená",J585,0)</f>
        <v>0</v>
      </c>
      <c r="BH585" s="140">
        <f>IF(N585="sníž. přenesená",J585,0)</f>
        <v>0</v>
      </c>
      <c r="BI585" s="140">
        <f>IF(N585="nulová",J585,0)</f>
        <v>0</v>
      </c>
      <c r="BJ585" s="15" t="s">
        <v>21</v>
      </c>
      <c r="BK585" s="140">
        <f>ROUND(I585*H585,2)</f>
        <v>0</v>
      </c>
      <c r="BL585" s="15" t="s">
        <v>1604</v>
      </c>
      <c r="BM585" s="139" t="s">
        <v>1625</v>
      </c>
    </row>
    <row r="586" spans="2:65" s="11" customFormat="1" ht="22.75" customHeight="1">
      <c r="B586" s="114"/>
      <c r="D586" s="115" t="s">
        <v>77</v>
      </c>
      <c r="E586" s="124" t="s">
        <v>1626</v>
      </c>
      <c r="F586" s="124" t="s">
        <v>1627</v>
      </c>
      <c r="I586" s="117"/>
      <c r="J586" s="125">
        <f>BK586</f>
        <v>0</v>
      </c>
      <c r="L586" s="114"/>
      <c r="M586" s="119"/>
      <c r="P586" s="120">
        <f>P587</f>
        <v>0</v>
      </c>
      <c r="R586" s="120">
        <f>R587</f>
        <v>0</v>
      </c>
      <c r="T586" s="121">
        <f>T587</f>
        <v>0</v>
      </c>
      <c r="AR586" s="115" t="s">
        <v>163</v>
      </c>
      <c r="AT586" s="122" t="s">
        <v>77</v>
      </c>
      <c r="AU586" s="122" t="s">
        <v>21</v>
      </c>
      <c r="AY586" s="115" t="s">
        <v>145</v>
      </c>
      <c r="BK586" s="123">
        <f>BK587</f>
        <v>0</v>
      </c>
    </row>
    <row r="587" spans="2:65" s="1" customFormat="1" ht="22.9" customHeight="1">
      <c r="B587" s="126"/>
      <c r="C587" s="127" t="s">
        <v>1628</v>
      </c>
      <c r="D587" s="127" t="s">
        <v>147</v>
      </c>
      <c r="E587" s="128" t="s">
        <v>1629</v>
      </c>
      <c r="F587" s="129" t="s">
        <v>1630</v>
      </c>
      <c r="G587" s="130" t="s">
        <v>187</v>
      </c>
      <c r="H587" s="131">
        <v>1</v>
      </c>
      <c r="I587" s="132"/>
      <c r="J587" s="133">
        <f>ROUND(I587*H587,2)</f>
        <v>0</v>
      </c>
      <c r="K587" s="134"/>
      <c r="L587" s="30"/>
      <c r="M587" s="167" t="s">
        <v>1</v>
      </c>
      <c r="N587" s="168" t="s">
        <v>43</v>
      </c>
      <c r="O587" s="169"/>
      <c r="P587" s="170">
        <f>O587*H587</f>
        <v>0</v>
      </c>
      <c r="Q587" s="170">
        <v>0</v>
      </c>
      <c r="R587" s="170">
        <f>Q587*H587</f>
        <v>0</v>
      </c>
      <c r="S587" s="170">
        <v>0</v>
      </c>
      <c r="T587" s="171">
        <f>S587*H587</f>
        <v>0</v>
      </c>
      <c r="AR587" s="139" t="s">
        <v>1604</v>
      </c>
      <c r="AT587" s="139" t="s">
        <v>147</v>
      </c>
      <c r="AU587" s="139" t="s">
        <v>84</v>
      </c>
      <c r="AY587" s="15" t="s">
        <v>145</v>
      </c>
      <c r="BE587" s="140">
        <f>IF(N587="základní",J587,0)</f>
        <v>0</v>
      </c>
      <c r="BF587" s="140">
        <f>IF(N587="snížená",J587,0)</f>
        <v>0</v>
      </c>
      <c r="BG587" s="140">
        <f>IF(N587="zákl. přenesená",J587,0)</f>
        <v>0</v>
      </c>
      <c r="BH587" s="140">
        <f>IF(N587="sníž. přenesená",J587,0)</f>
        <v>0</v>
      </c>
      <c r="BI587" s="140">
        <f>IF(N587="nulová",J587,0)</f>
        <v>0</v>
      </c>
      <c r="BJ587" s="15" t="s">
        <v>21</v>
      </c>
      <c r="BK587" s="140">
        <f>ROUND(I587*H587,2)</f>
        <v>0</v>
      </c>
      <c r="BL587" s="15" t="s">
        <v>1604</v>
      </c>
      <c r="BM587" s="139" t="s">
        <v>1631</v>
      </c>
    </row>
    <row r="588" spans="2:65" s="1" customFormat="1" ht="7" customHeight="1">
      <c r="B588" s="42"/>
      <c r="C588" s="43"/>
      <c r="D588" s="43"/>
      <c r="E588" s="43"/>
      <c r="F588" s="43"/>
      <c r="G588" s="43"/>
      <c r="H588" s="43"/>
      <c r="I588" s="43"/>
      <c r="J588" s="43"/>
      <c r="K588" s="43"/>
      <c r="L588" s="30"/>
    </row>
  </sheetData>
  <autoFilter ref="C150:K587" xr:uid="{00000000-0009-0000-0000-000001000000}"/>
  <mergeCells count="6">
    <mergeCell ref="E143:H14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z025042024-3 - Mánesova 1...</vt:lpstr>
      <vt:lpstr>'Rekapitulace stavby'!Názvy_tisku</vt:lpstr>
      <vt:lpstr>'z025042024-3 - Mánesova 1...'!Názvy_tisku</vt:lpstr>
      <vt:lpstr>'Rekapitulace stavby'!Oblast_tisku</vt:lpstr>
      <vt:lpstr>'z025042024-3 - Mánesova 1...'!Oblast_tisku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JANKRPATA\Jan Krpata</dc:creator>
  <cp:lastModifiedBy>Buzek Tomáš</cp:lastModifiedBy>
  <dcterms:created xsi:type="dcterms:W3CDTF">2024-04-25T07:14:51Z</dcterms:created>
  <dcterms:modified xsi:type="dcterms:W3CDTF">2024-04-25T10:52:47Z</dcterms:modified>
</cp:coreProperties>
</file>